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ade_Log" sheetId="2" state="visible" r:id="rId2"/>
    <sheet xmlns:r="http://schemas.openxmlformats.org/officeDocument/2006/relationships" name="Prop_Firm_Guard" sheetId="3" state="visible" r:id="rId3"/>
    <sheet xmlns:r="http://schemas.openxmlformats.org/officeDocument/2006/relationships" name="Settings_Lookup" sheetId="4" state="visible" r:id="rId4"/>
    <sheet xmlns:r="http://schemas.openxmlformats.org/officeDocument/2006/relationships" name="User_Gui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0.0000"/>
    <numFmt numFmtId="166" formatCode="+0.00R;-0.00R;0.00R"/>
    <numFmt numFmtId="167" formatCode="0.0%"/>
    <numFmt numFmtId="168" formatCode="+0.00R"/>
  </numFmts>
  <fonts count="11">
    <font>
      <name val="Calibri"/>
      <family val="2"/>
      <color theme="1"/>
      <sz val="11"/>
      <scheme val="minor"/>
    </font>
    <font>
      <name val="Segoe UI"/>
      <b val="1"/>
      <color rgb="000B132B"/>
      <sz val="12"/>
    </font>
    <font>
      <name val="Segoe UI"/>
      <b val="1"/>
      <color rgb="00FFFFFF"/>
      <sz val="10"/>
    </font>
    <font>
      <name val="Segoe UI"/>
      <b val="1"/>
      <color rgb="00FFFFFF"/>
      <sz val="16"/>
    </font>
    <font>
      <name val="Segoe UI"/>
      <i val="1"/>
      <color rgb="0094A3B8"/>
      <sz val="10"/>
    </font>
    <font>
      <name val="Segoe UI"/>
      <color rgb="001E293B"/>
      <sz val="10"/>
    </font>
    <font>
      <name val="Segoe UI"/>
      <b val="1"/>
      <color rgb="00047857"/>
      <sz val="10"/>
    </font>
    <font>
      <name val="Segoe UI"/>
      <b val="1"/>
      <color rgb="00B91C1C"/>
      <sz val="10"/>
    </font>
    <font>
      <name val="Segoe UI"/>
      <b val="1"/>
      <color rgb="0064748B"/>
      <sz val="9"/>
    </font>
    <font>
      <name val="Segoe UI"/>
      <b val="1"/>
      <color rgb="000B132B"/>
      <sz val="16"/>
    </font>
    <font>
      <name val="Segoe U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1C2541"/>
        <bgColor rgb="001C2541"/>
      </patternFill>
    </fill>
    <fill>
      <patternFill patternType="solid">
        <fgColor rgb="000B132B"/>
        <bgColor rgb="000B132B"/>
      </patternFill>
    </fill>
    <fill>
      <patternFill patternType="solid">
        <fgColor rgb="00FFFFFF"/>
        <bgColor rgb="00FFFFFF"/>
      </patternFill>
    </fill>
    <fill>
      <patternFill patternType="solid">
        <fgColor rgb="00D1FAE5"/>
        <bgColor rgb="00D1FAE5"/>
      </patternFill>
    </fill>
    <fill>
      <patternFill patternType="solid">
        <fgColor rgb="00F1F5F9"/>
        <bgColor rgb="00F1F5F9"/>
      </patternFill>
    </fill>
    <fill>
      <patternFill patternType="solid">
        <fgColor rgb="00FEE2E2"/>
        <bgColor rgb="00FEE2E2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left" vertical="center" indent="1"/>
    </xf>
    <xf numFmtId="0" fontId="8" fillId="8" borderId="0" applyAlignment="1" pivotButton="0" quotePrefix="0" xfId="0">
      <alignment horizontal="center" vertical="center"/>
    </xf>
    <xf numFmtId="164" fontId="6" fillId="8" borderId="0" applyAlignment="1" pivotButton="0" quotePrefix="0" xfId="0">
      <alignment horizontal="center" vertical="center"/>
    </xf>
    <xf numFmtId="167" fontId="9" fillId="8" borderId="0" applyAlignment="1" pivotButton="0" quotePrefix="0" xfId="0">
      <alignment horizontal="center" vertical="center"/>
    </xf>
    <xf numFmtId="2" fontId="9" fillId="8" borderId="0" applyAlignment="1" pivotButton="0" quotePrefix="0" xfId="0">
      <alignment horizontal="center" vertical="center"/>
    </xf>
    <xf numFmtId="1" fontId="9" fillId="8" borderId="0" applyAlignment="1" pivotButton="0" quotePrefix="0" xfId="0">
      <alignment horizontal="center" vertical="center"/>
    </xf>
    <xf numFmtId="168" fontId="9" fillId="8" borderId="0" applyAlignment="1" pivotButton="0" quotePrefix="0" xfId="0">
      <alignment horizontal="center" vertical="center"/>
    </xf>
    <xf numFmtId="164" fontId="9" fillId="8" borderId="0" applyAlignment="1" pivotButton="0" quotePrefix="0" xfId="0">
      <alignment horizontal="center" vertical="center"/>
    </xf>
    <xf numFmtId="0" fontId="1" fillId="6" borderId="0" applyAlignment="1" pivotButton="0" quotePrefix="0" xfId="0">
      <alignment horizontal="left" vertical="center" indent="1"/>
    </xf>
    <xf numFmtId="0" fontId="5" fillId="0" borderId="0" pivotButton="0" quotePrefix="0" xfId="0"/>
    <xf numFmtId="164" fontId="10" fillId="0" borderId="0" pivotButton="0" quotePrefix="0" xfId="0"/>
    <xf numFmtId="164" fontId="7" fillId="0" borderId="0" pivotButton="0" quotePrefix="0" xfId="0"/>
    <xf numFmtId="0" fontId="10" fillId="0" borderId="0" pivotButton="0" quotePrefix="0" xfId="0"/>
    <xf numFmtId="164" fontId="6" fillId="0" borderId="0" pivotButton="0" quotePrefix="0" xfId="0"/>
    <xf numFmtId="167" fontId="10" fillId="0" borderId="0" pivotButton="0" quotePrefix="0" xfId="0"/>
    <xf numFmtId="0" fontId="6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0" fillId="6" borderId="1" pivotButton="0" quotePrefix="0" xfId="0"/>
    <xf numFmtId="0" fontId="0" fillId="6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right" vertical="center"/>
    </xf>
    <xf numFmtId="167" fontId="0" fillId="6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4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right" vertical="center"/>
    </xf>
    <xf numFmtId="167" fontId="0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0" fontId="5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0" fontId="5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164" fontId="0" fillId="6" borderId="1" pivotButton="0" quotePrefix="0" xfId="0"/>
    <xf numFmtId="10" fontId="0" fillId="6" borderId="1" pivotButton="0" quotePrefix="0" xfId="0"/>
    <xf numFmtId="166" fontId="0" fillId="6" borderId="1" pivotButton="0" quotePrefix="0" xfId="0"/>
    <xf numFmtId="164" fontId="0" fillId="4" borderId="1" pivotButton="0" quotePrefix="0" xfId="0"/>
    <xf numFmtId="10" fontId="0" fillId="4" borderId="1" pivotButton="0" quotePrefix="0" xfId="0"/>
    <xf numFmtId="166" fontId="0" fillId="4" borderId="1" pivotButton="0" quotePrefix="0" xfId="0"/>
    <xf numFmtId="164" fontId="6" fillId="4" borderId="1" pivotButton="0" quotePrefix="0" xfId="0"/>
    <xf numFmtId="164" fontId="7" fillId="6" borderId="1" pivotButton="0" quotePrefix="0" xfId="0"/>
    <xf numFmtId="164" fontId="6" fillId="6" borderId="1" pivotButton="0" quotePrefix="0" xfId="0"/>
    <xf numFmtId="164" fontId="7" fillId="4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14" customWidth="1" min="5" max="5"/>
    <col width="28" customWidth="1" min="6" max="6"/>
    <col width="14" customWidth="1" min="7" max="7"/>
    <col width="16" customWidth="1" min="8" max="8"/>
    <col width="18" customWidth="1" min="9" max="9"/>
    <col width="24" customWidth="1" min="10" max="10"/>
    <col width="20" customWidth="1" min="11" max="11"/>
    <col width="18" customWidth="1" min="12" max="12"/>
  </cols>
  <sheetData>
    <row r="1" ht="36" customHeight="1">
      <c r="A1" s="1" t="inlineStr">
        <is>
          <t>INSTITUTIONAL PERFORMANCE DASHBOARD &amp; ANALYTICS</t>
        </is>
      </c>
    </row>
    <row r="2" ht="20" customHeight="1">
      <c r="A2" s="2" t="inlineStr">
        <is>
          <t>Live formulas syncing directly from Trade_Log. Monitor your win rate, expectancy, and prop firm drawdown limits.</t>
        </is>
      </c>
    </row>
    <row r="4" ht="18" customHeight="1">
      <c r="A4" s="3" t="inlineStr">
        <is>
          <t>TOTAL NET P&amp;L</t>
        </is>
      </c>
      <c r="C4" s="3" t="inlineStr">
        <is>
          <t>WIN RATE (%)</t>
        </is>
      </c>
      <c r="E4" s="3" t="inlineStr">
        <is>
          <t>PROFIT FACTOR</t>
        </is>
      </c>
      <c r="G4" s="3" t="inlineStr">
        <is>
          <t>TOTAL TRADES</t>
        </is>
      </c>
      <c r="I4" s="3" t="inlineStr">
        <is>
          <t>AVG R:R ACHIEVED</t>
        </is>
      </c>
      <c r="K4" s="3" t="inlineStr">
        <is>
          <t>EXPECTANCY / TRADE</t>
        </is>
      </c>
    </row>
    <row r="5" ht="30" customHeight="1">
      <c r="A5" s="4">
        <f>SUM(Trade_Log!S5:S100)</f>
        <v/>
      </c>
      <c r="C5" s="5">
        <f>COUNTIF(Trade_Log!U5:U100,"WIN")/MAX(1,COUNTIF(Trade_Log!U5:U100,"WIN")+COUNTIF(Trade_Log!U5:U100,"LOSS"))</f>
        <v/>
      </c>
      <c r="E5" s="6">
        <f>SUMIF(Trade_Log!S5:S100,"&gt;0",Trade_Log!S5:S100)/MAX(1,ABS(SUMIF(Trade_Log!S5:S100,"&lt;0",Trade_Log!S5:S100)))</f>
        <v/>
      </c>
      <c r="G5" s="7">
        <f>COUNT(Trade_Log!A5:A100)</f>
        <v/>
      </c>
      <c r="I5" s="8">
        <f>AVERAGEIF(Trade_Log!T5:T100,"&lt;&gt;0",Trade_Log!T5:T100)</f>
        <v/>
      </c>
      <c r="K5" s="9">
        <f>(C5*AVERAGEIF(Trade_Log!S5:S100,"&gt;0",Trade_Log!S5:S100))-((1-C5)*ABS(AVERAGEIF(Trade_Log!S5:S100,"&lt;0",Trade_Log!S5:S100)))</f>
        <v/>
      </c>
    </row>
    <row r="7" ht="24" customHeight="1">
      <c r="A7" s="10" t="inlineStr">
        <is>
          <t>PROP FIRM COMPLIANCE &amp; DRAWDOWN MONITOR (Funded Trader Protection)</t>
        </is>
      </c>
    </row>
    <row r="8" ht="22" customHeight="1">
      <c r="A8" s="11" t="inlineStr">
        <is>
          <t>Nominal Account Size:</t>
        </is>
      </c>
      <c r="B8" s="12" t="n">
        <v>100000</v>
      </c>
      <c r="C8" s="11" t="n"/>
      <c r="D8" s="11" t="inlineStr">
        <is>
          <t>Max Daily Loss Limit (5%):</t>
        </is>
      </c>
      <c r="E8" s="13">
        <f>B8*0.05</f>
        <v/>
      </c>
      <c r="F8" s="11" t="n"/>
      <c r="G8" s="11" t="inlineStr">
        <is>
          <t>Max Total Drawdown (10%):</t>
        </is>
      </c>
      <c r="H8" s="13">
        <f>B8*0.10</f>
        <v/>
      </c>
      <c r="I8" s="11" t="n"/>
      <c r="J8" s="11" t="inlineStr">
        <is>
          <t>Consistency Threshold:</t>
        </is>
      </c>
      <c r="K8" s="14" t="inlineStr">
        <is>
          <t>40%</t>
        </is>
      </c>
      <c r="L8" s="11" t="n"/>
    </row>
    <row r="9" ht="22" customHeight="1">
      <c r="A9" s="11" t="inlineStr">
        <is>
          <t>Worst Single Trade Loss:</t>
        </is>
      </c>
      <c r="B9" s="13">
        <f>MIN(Trade_Log!S5:S100)</f>
        <v/>
      </c>
      <c r="C9" s="11" t="n"/>
      <c r="D9" s="11" t="inlineStr">
        <is>
          <t>Best Single Trade Win:</t>
        </is>
      </c>
      <c r="E9" s="15">
        <f>MAX(Trade_Log!S5:S100)</f>
        <v/>
      </c>
      <c r="F9" s="11" t="n"/>
      <c r="G9" s="11" t="inlineStr">
        <is>
          <t>Best Win / Total Profit %:</t>
        </is>
      </c>
      <c r="H9" s="16">
        <f>E9/MAX(1,A5)</f>
        <v/>
      </c>
      <c r="I9" s="11" t="n"/>
      <c r="J9" s="11" t="inlineStr">
        <is>
          <t>Consistency Rule Status:</t>
        </is>
      </c>
      <c r="K9" s="17">
        <f>IF(H9&gt;0.4, "⚠️ RISK: Dilute Best Day", "✅ PASS (Below 40%)")</f>
        <v/>
      </c>
      <c r="L9" s="11" t="n"/>
    </row>
    <row r="12">
      <c r="A12" s="18" t="inlineStr">
        <is>
          <t>ASSET CLASS PERFORMANCE</t>
        </is>
      </c>
      <c r="F12" s="18" t="inlineStr">
        <is>
          <t>SESSION PERFORMANCE</t>
        </is>
      </c>
    </row>
    <row r="13">
      <c r="A13" s="19" t="inlineStr">
        <is>
          <t>Asset Class</t>
        </is>
      </c>
      <c r="B13" s="19" t="inlineStr">
        <is>
          <t>Trades</t>
        </is>
      </c>
      <c r="C13" s="19" t="inlineStr">
        <is>
          <t>Net P&amp;L ($)</t>
        </is>
      </c>
      <c r="D13" s="19" t="inlineStr">
        <is>
          <t>Win Rate (%)</t>
        </is>
      </c>
      <c r="F13" s="19" t="inlineStr">
        <is>
          <t>Session</t>
        </is>
      </c>
      <c r="G13" s="19" t="inlineStr">
        <is>
          <t>Trades</t>
        </is>
      </c>
      <c r="H13" s="19" t="inlineStr">
        <is>
          <t>Net P&amp;L ($)</t>
        </is>
      </c>
      <c r="I13" s="19" t="inlineStr">
        <is>
          <t>Win Rate (%)</t>
        </is>
      </c>
    </row>
    <row r="14">
      <c r="A14" s="20" t="inlineStr">
        <is>
          <t>Forex</t>
        </is>
      </c>
      <c r="B14" s="21">
        <f>COUNTIF(Trade_Log!E$5:E$100, "Forex")</f>
        <v/>
      </c>
      <c r="C14" s="22">
        <f>SUMIF(Trade_Log!E$5:E$100, "Forex", Trade_Log!S$5:S$100)</f>
        <v/>
      </c>
      <c r="D14" s="23">
        <f>IF(B14&gt;0, COUNTIFS(Trade_Log!E$5:E$100, "Forex", Trade_Log!U$5:U$100, "WIN")/B14, 0)</f>
        <v/>
      </c>
      <c r="F14" s="20" t="inlineStr">
        <is>
          <t>London Open</t>
        </is>
      </c>
      <c r="G14" s="21">
        <f>COUNTIF(Trade_Log!F$5:F$100, "London Open (07:00-11:00 UTC)")</f>
        <v/>
      </c>
      <c r="H14" s="22">
        <f>SUMIF(Trade_Log!F$5:F$100, "London Open (07:00-11:00 UTC)", Trade_Log!S$5:S$100)</f>
        <v/>
      </c>
      <c r="I14" s="23">
        <f>IF(G14&gt;0, COUNTIFS(Trade_Log!F$5:F$100, "London Open (07:00-11:00 UTC)", Trade_Log!U$5:U$100, "WIN")/G14, 0)</f>
        <v/>
      </c>
    </row>
    <row r="15">
      <c r="A15" s="24" t="inlineStr">
        <is>
          <t>Metals (Gold)</t>
        </is>
      </c>
      <c r="B15" s="25">
        <f>COUNTIF(Trade_Log!E$5:E$100, "Metals (Gold)")</f>
        <v/>
      </c>
      <c r="C15" s="26">
        <f>SUMIF(Trade_Log!E$5:E$100, "Metals (Gold)", Trade_Log!S$5:S$100)</f>
        <v/>
      </c>
      <c r="D15" s="27">
        <f>IF(B15&gt;0, COUNTIFS(Trade_Log!E$5:E$100, "Metals (Gold)", Trade_Log!U$5:U$100, "WIN")/B15, 0)</f>
        <v/>
      </c>
      <c r="F15" s="24" t="inlineStr">
        <is>
          <t>New York Open</t>
        </is>
      </c>
      <c r="G15" s="25">
        <f>COUNTIF(Trade_Log!F$5:F$100, "New York Open (12:00-16:00 UTC)")</f>
        <v/>
      </c>
      <c r="H15" s="26">
        <f>SUMIF(Trade_Log!F$5:F$100, "New York Open (12:00-16:00 UTC)", Trade_Log!S$5:S$100)</f>
        <v/>
      </c>
      <c r="I15" s="27">
        <f>IF(G15&gt;0, COUNTIFS(Trade_Log!F$5:F$100, "New York Open (12:00-16:00 UTC)", Trade_Log!U$5:U$100, "WIN")/G15, 0)</f>
        <v/>
      </c>
    </row>
    <row r="16">
      <c r="A16" s="20" t="inlineStr">
        <is>
          <t>Indices</t>
        </is>
      </c>
      <c r="B16" s="21">
        <f>COUNTIF(Trade_Log!E$5:E$100, "Indices")</f>
        <v/>
      </c>
      <c r="C16" s="22">
        <f>SUMIF(Trade_Log!E$5:E$100, "Indices", Trade_Log!S$5:S$100)</f>
        <v/>
      </c>
      <c r="D16" s="23">
        <f>IF(B16&gt;0, COUNTIFS(Trade_Log!E$5:E$100, "Indices", Trade_Log!U$5:U$100, "WIN")/B16, 0)</f>
        <v/>
      </c>
      <c r="F16" s="20" t="inlineStr">
        <is>
          <t>London/NY Overlap</t>
        </is>
      </c>
      <c r="G16" s="21">
        <f>COUNTIF(Trade_Log!F$5:F$100, "London/NY Overlap")</f>
        <v/>
      </c>
      <c r="H16" s="22">
        <f>SUMIF(Trade_Log!F$5:F$100, "London/NY Overlap", Trade_Log!S$5:S$100)</f>
        <v/>
      </c>
      <c r="I16" s="23">
        <f>IF(G16&gt;0, COUNTIFS(Trade_Log!F$5:F$100, "London/NY Overlap", Trade_Log!U$5:U$100, "WIN")/G16, 0)</f>
        <v/>
      </c>
    </row>
    <row r="17">
      <c r="A17" s="24" t="inlineStr">
        <is>
          <t>Crypto</t>
        </is>
      </c>
      <c r="B17" s="25">
        <f>COUNTIF(Trade_Log!E$5:E$100, "Crypto")</f>
        <v/>
      </c>
      <c r="C17" s="26">
        <f>SUMIF(Trade_Log!E$5:E$100, "Crypto", Trade_Log!S$5:S$100)</f>
        <v/>
      </c>
      <c r="D17" s="27">
        <f>IF(B17&gt;0, COUNTIFS(Trade_Log!E$5:E$100, "Crypto", Trade_Log!U$5:U$100, "WIN")/B17, 0)</f>
        <v/>
      </c>
      <c r="F17" s="24" t="inlineStr">
        <is>
          <t>Asian Session</t>
        </is>
      </c>
      <c r="G17" s="25">
        <f>COUNTIF(Trade_Log!F$5:F$100, "Asian Session")</f>
        <v/>
      </c>
      <c r="H17" s="26">
        <f>SUMIF(Trade_Log!F$5:F$100, "Asian Session", Trade_Log!S$5:S$100)</f>
        <v/>
      </c>
      <c r="I17" s="27">
        <f>IF(G17&gt;0, COUNTIFS(Trade_Log!F$5:F$100, "Asian Session", Trade_Log!U$5:U$100, "WIN")/G17, 0)</f>
        <v/>
      </c>
    </row>
    <row r="19">
      <c r="A19" s="18" t="inlineStr">
        <is>
          <t>STRATEGY &amp; SETUP ANALYSIS</t>
        </is>
      </c>
      <c r="F19" s="18" t="inlineStr">
        <is>
          <t>PSYCHOLOGY &amp; MISTAKE AUDIT</t>
        </is>
      </c>
    </row>
    <row r="20">
      <c r="A20" s="19" t="inlineStr">
        <is>
          <t>Strategy Setup</t>
        </is>
      </c>
      <c r="B20" s="19" t="inlineStr">
        <is>
          <t>Trades</t>
        </is>
      </c>
      <c r="C20" s="19" t="inlineStr">
        <is>
          <t>Net P&amp;L ($)</t>
        </is>
      </c>
      <c r="D20" s="19" t="inlineStr">
        <is>
          <t>Win Rate (%)</t>
        </is>
      </c>
      <c r="F20" s="19" t="inlineStr">
        <is>
          <t>Discipline / Mistake Tag</t>
        </is>
      </c>
      <c r="G20" s="19" t="inlineStr">
        <is>
          <t>Trades</t>
        </is>
      </c>
      <c r="H20" s="19" t="inlineStr">
        <is>
          <t>Net P&amp;L ($)</t>
        </is>
      </c>
      <c r="I20" s="19" t="inlineStr">
        <is>
          <t>Impact</t>
        </is>
      </c>
    </row>
    <row r="21">
      <c r="A21" s="24" t="inlineStr">
        <is>
          <t>Session Liquidity Sweep</t>
        </is>
      </c>
      <c r="B21" s="25">
        <f>COUNTIF(Trade_Log!H$5:H$100, "Session Liquidity Sweep")</f>
        <v/>
      </c>
      <c r="C21" s="26">
        <f>SUMIF(Trade_Log!H$5:H$100, "Session Liquidity Sweep", Trade_Log!S$5:S$100)</f>
        <v/>
      </c>
      <c r="D21" s="27">
        <f>IF(B21&gt;0, COUNTIFS(Trade_Log!H$5:H$100, "Session Liquidity Sweep", Trade_Log!U$5:U$100, "WIN")/B21, 0)</f>
        <v/>
      </c>
      <c r="F21" s="24" t="inlineStr">
        <is>
          <t>Followed Plan 100%</t>
        </is>
      </c>
      <c r="G21" s="25">
        <f>COUNTIF(Trade_Log!V$5:V$100, "*Followed Plan 100%*")</f>
        <v/>
      </c>
      <c r="H21" s="26">
        <f>SUMIF(Trade_Log!V$5:V$100, "*Followed Plan 100%*", Trade_Log!S$5:S$100)</f>
        <v/>
      </c>
      <c r="I21" s="25">
        <f>IF(H21&gt;0, "Positive", IF(H21&lt;0, "Toxic Loss", "Neutral"))</f>
        <v/>
      </c>
    </row>
    <row r="22">
      <c r="A22" s="20" t="inlineStr">
        <is>
          <t>20 EMA Holy Grail Pullback</t>
        </is>
      </c>
      <c r="B22" s="21">
        <f>COUNTIF(Trade_Log!H$5:H$100, "20 EMA Holy Grail Pullback")</f>
        <v/>
      </c>
      <c r="C22" s="22">
        <f>SUMIF(Trade_Log!H$5:H$100, "20 EMA Holy Grail Pullback", Trade_Log!S$5:S$100)</f>
        <v/>
      </c>
      <c r="D22" s="23">
        <f>IF(B22&gt;0, COUNTIFS(Trade_Log!H$5:H$100, "20 EMA Holy Grail Pullback", Trade_Log!U$5:U$100, "WIN")/B22, 0)</f>
        <v/>
      </c>
      <c r="F22" s="20" t="inlineStr">
        <is>
          <t>FOMO Impulse Entry</t>
        </is>
      </c>
      <c r="G22" s="21">
        <f>COUNTIF(Trade_Log!V$5:V$100, "*FOMO Impulse Entry*")</f>
        <v/>
      </c>
      <c r="H22" s="22">
        <f>SUMIF(Trade_Log!V$5:V$100, "*FOMO Impulse Entry*", Trade_Log!S$5:S$100)</f>
        <v/>
      </c>
      <c r="I22" s="21">
        <f>IF(H22&gt;0, "Positive", IF(H22&lt;0, "Toxic Loss", "Neutral"))</f>
        <v/>
      </c>
    </row>
    <row r="23">
      <c r="A23" s="24" t="inlineStr">
        <is>
          <t>Pivotal Range Breakout</t>
        </is>
      </c>
      <c r="B23" s="25">
        <f>COUNTIF(Trade_Log!H$5:H$100, "Pivotal Range Breakout")</f>
        <v/>
      </c>
      <c r="C23" s="26">
        <f>SUMIF(Trade_Log!H$5:H$100, "Pivotal Range Breakout", Trade_Log!S$5:S$100)</f>
        <v/>
      </c>
      <c r="D23" s="27">
        <f>IF(B23&gt;0, COUNTIFS(Trade_Log!H$5:H$100, "Pivotal Range Breakout", Trade_Log!U$5:U$100, "WIN")/B23, 0)</f>
        <v/>
      </c>
      <c r="F23" s="24" t="inlineStr">
        <is>
          <t>Revenge Trade After Loss</t>
        </is>
      </c>
      <c r="G23" s="25">
        <f>COUNTIF(Trade_Log!V$5:V$100, "*Revenge Trade After Loss*")</f>
        <v/>
      </c>
      <c r="H23" s="26">
        <f>SUMIF(Trade_Log!V$5:V$100, "*Revenge Trade After Loss*", Trade_Log!S$5:S$100)</f>
        <v/>
      </c>
      <c r="I23" s="25">
        <f>IF(H23&gt;0, "Positive", IF(H23&lt;0, "Toxic Loss", "Neutral"))</f>
        <v/>
      </c>
    </row>
    <row r="24">
      <c r="A24" s="20" t="inlineStr">
        <is>
          <t>Mean Reversion / FVG Fill</t>
        </is>
      </c>
      <c r="B24" s="21">
        <f>COUNTIF(Trade_Log!H$5:H$100, "Mean Reversion / FVG Fill")</f>
        <v/>
      </c>
      <c r="C24" s="22">
        <f>SUMIF(Trade_Log!H$5:H$100, "Mean Reversion / FVG Fill", Trade_Log!S$5:S$100)</f>
        <v/>
      </c>
      <c r="D24" s="23">
        <f>IF(B24&gt;0, COUNTIFS(Trade_Log!H$5:H$100, "Mean Reversion / FVG Fill", Trade_Log!U$5:U$100, "WIN")/B24, 0)</f>
        <v/>
      </c>
      <c r="F24" s="20" t="inlineStr">
        <is>
          <t>Moved Stop Loss Early</t>
        </is>
      </c>
      <c r="G24" s="21">
        <f>COUNTIF(Trade_Log!V$5:V$100, "*Moved Stop Loss Early*")</f>
        <v/>
      </c>
      <c r="H24" s="22">
        <f>SUMIF(Trade_Log!V$5:V$100, "*Moved Stop Loss Early*", Trade_Log!S$5:S$100)</f>
        <v/>
      </c>
      <c r="I24" s="21">
        <f>IF(H24&gt;0, "Positive", IF(H24&lt;0, "Toxic Loss", "Neutral"))</f>
        <v/>
      </c>
    </row>
    <row r="25">
      <c r="A25" s="24" t="inlineStr">
        <is>
          <t>Key S/R Level Retest</t>
        </is>
      </c>
      <c r="B25" s="25">
        <f>COUNTIF(Trade_Log!H$5:H$100, "Key S/R Level Retest")</f>
        <v/>
      </c>
      <c r="C25" s="26">
        <f>SUMIF(Trade_Log!H$5:H$100, "Key S/R Level Retest", Trade_Log!S$5:S$100)</f>
        <v/>
      </c>
      <c r="D25" s="27">
        <f>IF(B25&gt;0, COUNTIFS(Trade_Log!H$5:H$100, "Key S/R Level Retest", Trade_Log!U$5:U$100, "WIN")/B25, 0)</f>
        <v/>
      </c>
      <c r="F25" s="24" t="inlineStr">
        <is>
          <t>Cut Winner Too Early</t>
        </is>
      </c>
      <c r="G25" s="25">
        <f>COUNTIF(Trade_Log!V$5:V$100, "*Cut Winner Too Early*")</f>
        <v/>
      </c>
      <c r="H25" s="26">
        <f>SUMIF(Trade_Log!V$5:V$100, "*Cut Winner Too Early*", Trade_Log!S$5:S$100)</f>
        <v/>
      </c>
      <c r="I25" s="25">
        <f>IF(H25&gt;0, "Positive", IF(H25&lt;0, "Toxic Loss", "Neutral"))</f>
        <v/>
      </c>
    </row>
    <row r="26">
      <c r="A26" s="20" t="inlineStr">
        <is>
          <t>News Momentum Continuation</t>
        </is>
      </c>
      <c r="B26" s="21">
        <f>COUNTIF(Trade_Log!H$5:H$100, "News Momentum Continuation")</f>
        <v/>
      </c>
      <c r="C26" s="22">
        <f>SUMIF(Trade_Log!H$5:H$100, "News Momentum Continuation", Trade_Log!S$5:S$100)</f>
        <v/>
      </c>
      <c r="D26" s="23">
        <f>IF(B26&gt;0, COUNTIFS(Trade_Log!H$5:H$100, "News Momentum Continuation", Trade_Log!U$5:U$100, "WIN")/B26, 0)</f>
        <v/>
      </c>
      <c r="F26" s="20" t="inlineStr">
        <is>
          <t>Overleveraged Position</t>
        </is>
      </c>
      <c r="G26" s="21">
        <f>COUNTIF(Trade_Log!V$5:V$100, "*Overleveraged Position*")</f>
        <v/>
      </c>
      <c r="H26" s="22">
        <f>SUMIF(Trade_Log!V$5:V$100, "*Overleveraged Position*", Trade_Log!S$5:S$100)</f>
        <v/>
      </c>
      <c r="I26" s="21">
        <f>IF(H26&gt;0, "Positive", IF(H26&lt;0, "Toxic Loss", "Neutral"))</f>
        <v/>
      </c>
    </row>
  </sheetData>
  <mergeCells count="15">
    <mergeCell ref="A4:B4"/>
    <mergeCell ref="G4:H4"/>
    <mergeCell ref="E4:F4"/>
    <mergeCell ref="I4:J4"/>
    <mergeCell ref="A7:L7"/>
    <mergeCell ref="A1:M1"/>
    <mergeCell ref="C5:D5"/>
    <mergeCell ref="A5:B5"/>
    <mergeCell ref="G5:H5"/>
    <mergeCell ref="E5:F5"/>
    <mergeCell ref="K5:L5"/>
    <mergeCell ref="I5:J5"/>
    <mergeCell ref="K4:L4"/>
    <mergeCell ref="A2:M2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0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6" customWidth="1" min="4" max="4"/>
    <col width="14" customWidth="1" min="5" max="5"/>
    <col width="22" customWidth="1" min="6" max="6"/>
    <col width="12" customWidth="1" min="7" max="7"/>
    <col width="26" customWidth="1" min="8" max="8"/>
    <col width="15" customWidth="1" min="9" max="9"/>
    <col width="10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1" customWidth="1" min="16" max="16"/>
    <col width="14" customWidth="1" min="17" max="17"/>
    <col width="10" customWidth="1" min="18" max="18"/>
    <col width="14" customWidth="1" min="19" max="19"/>
    <col width="12" customWidth="1" min="20" max="20"/>
    <col width="12" customWidth="1" min="21" max="21"/>
    <col width="24" customWidth="1" min="22" max="22"/>
    <col width="36" customWidth="1" min="23" max="23"/>
  </cols>
  <sheetData>
    <row r="1" ht="36" customHeight="1">
      <c r="A1" s="1" t="inlineStr">
        <is>
          <t>2026 INSTITUTIONAL TRADE LOG &amp; RISK EXECUTION LEDGER</t>
        </is>
      </c>
    </row>
    <row r="2" ht="20" customHeight="1">
      <c r="A2" s="2" t="inlineStr">
        <is>
          <t>Enter your executed trades below. Blue columns indicate automated formulas. Maintain strict 0.5% - 1.0% risk per trade.</t>
        </is>
      </c>
    </row>
    <row r="4" ht="28" customHeight="1">
      <c r="A4" s="28" t="inlineStr">
        <is>
          <t>Trade #</t>
        </is>
      </c>
      <c r="B4" s="28" t="inlineStr">
        <is>
          <t>Date</t>
        </is>
      </c>
      <c r="C4" s="28" t="inlineStr">
        <is>
          <t>Time (UTC)</t>
        </is>
      </c>
      <c r="D4" s="28" t="inlineStr">
        <is>
          <t>Pair / Asset</t>
        </is>
      </c>
      <c r="E4" s="28" t="inlineStr">
        <is>
          <t>Class</t>
        </is>
      </c>
      <c r="F4" s="28" t="inlineStr">
        <is>
          <t>Session</t>
        </is>
      </c>
      <c r="G4" s="28" t="inlineStr">
        <is>
          <t>Direction</t>
        </is>
      </c>
      <c r="H4" s="28" t="inlineStr">
        <is>
          <t>Strategy / Setup</t>
        </is>
      </c>
      <c r="I4" s="28" t="inlineStr">
        <is>
          <t>Account Size ($)</t>
        </is>
      </c>
      <c r="J4" s="28" t="inlineStr">
        <is>
          <t>Lots</t>
        </is>
      </c>
      <c r="K4" s="28" t="inlineStr">
        <is>
          <t>Entry Price</t>
        </is>
      </c>
      <c r="L4" s="28" t="inlineStr">
        <is>
          <t>Stop Loss</t>
        </is>
      </c>
      <c r="M4" s="28" t="inlineStr">
        <is>
          <t>Take Profit</t>
        </is>
      </c>
      <c r="N4" s="28" t="inlineStr">
        <is>
          <t>Exit Price</t>
        </is>
      </c>
      <c r="O4" s="28" t="inlineStr">
        <is>
          <t>Risk ($)</t>
        </is>
      </c>
      <c r="P4" s="28" t="inlineStr">
        <is>
          <t>Risk (%)</t>
        </is>
      </c>
      <c r="Q4" s="28" t="inlineStr">
        <is>
          <t>Gross P&amp;L ($)</t>
        </is>
      </c>
      <c r="R4" s="28" t="inlineStr">
        <is>
          <t>Fees ($)</t>
        </is>
      </c>
      <c r="S4" s="28" t="inlineStr">
        <is>
          <t>Net P&amp;L ($)</t>
        </is>
      </c>
      <c r="T4" s="28" t="inlineStr">
        <is>
          <t>Return (R)</t>
        </is>
      </c>
      <c r="U4" s="28" t="inlineStr">
        <is>
          <t>Outcome</t>
        </is>
      </c>
      <c r="V4" s="28" t="inlineStr">
        <is>
          <t>Psychology / Mistake Tag</t>
        </is>
      </c>
      <c r="W4" s="28" t="inlineStr">
        <is>
          <t>Notes &amp; Lessons</t>
        </is>
      </c>
    </row>
    <row r="5" ht="20" customHeight="1">
      <c r="A5" s="29" t="n">
        <v>1</v>
      </c>
      <c r="B5" s="29" t="inlineStr">
        <is>
          <t>2026-09-01</t>
        </is>
      </c>
      <c r="C5" s="29" t="inlineStr">
        <is>
          <t>08:15</t>
        </is>
      </c>
      <c r="D5" s="30" t="inlineStr">
        <is>
          <t>EURUSD</t>
        </is>
      </c>
      <c r="E5" s="30" t="inlineStr">
        <is>
          <t>Forex</t>
        </is>
      </c>
      <c r="F5" s="30" t="inlineStr">
        <is>
          <t>London Open (07:00-11:00 UTC)</t>
        </is>
      </c>
      <c r="G5" s="31" t="inlineStr">
        <is>
          <t>LONG</t>
        </is>
      </c>
      <c r="H5" s="30" t="inlineStr">
        <is>
          <t>Session Liquidity Sweep</t>
        </is>
      </c>
      <c r="I5" s="32" t="n">
        <v>100000</v>
      </c>
      <c r="J5" s="33" t="n">
        <v>5</v>
      </c>
      <c r="K5" s="34" t="n">
        <v>1.085</v>
      </c>
      <c r="L5" s="34" t="n">
        <v>1.0835</v>
      </c>
      <c r="M5" s="34" t="n">
        <v>1.0895</v>
      </c>
      <c r="N5" s="34" t="n">
        <v>1.0895</v>
      </c>
      <c r="O5" s="32" t="n">
        <v>750</v>
      </c>
      <c r="P5" s="35" t="n">
        <v>0.0075</v>
      </c>
      <c r="Q5" s="32" t="n">
        <v>2250</v>
      </c>
      <c r="R5" s="32" t="n">
        <v>35</v>
      </c>
      <c r="S5" s="36">
        <f>Q5-R5</f>
        <v/>
      </c>
      <c r="T5" s="37">
        <f>IF(O5&gt;0, S5/O5, 0)</f>
        <v/>
      </c>
      <c r="U5" s="38">
        <f>IF(S5&gt;0, "WIN", IF(S5&lt;0, "LOSS", "BE"))</f>
        <v/>
      </c>
      <c r="V5" s="30" t="inlineStr">
        <is>
          <t>Followed Plan 100%</t>
        </is>
      </c>
      <c r="W5" s="30" t="inlineStr">
        <is>
          <t>Asian low swept, clean MSS on 5m, hit full TP</t>
        </is>
      </c>
    </row>
    <row r="6" ht="20" customHeight="1">
      <c r="A6" s="39" t="n">
        <v>2</v>
      </c>
      <c r="B6" s="39" t="inlineStr">
        <is>
          <t>2026-09-02</t>
        </is>
      </c>
      <c r="C6" s="39" t="inlineStr">
        <is>
          <t>13:30</t>
        </is>
      </c>
      <c r="D6" s="40" t="inlineStr">
        <is>
          <t>XAUUSD (Gold)</t>
        </is>
      </c>
      <c r="E6" s="40" t="inlineStr">
        <is>
          <t>Metals (Gold)</t>
        </is>
      </c>
      <c r="F6" s="40" t="inlineStr">
        <is>
          <t>New York Open (12:00-16:00 UTC)</t>
        </is>
      </c>
      <c r="G6" s="41" t="inlineStr">
        <is>
          <t>SHORT</t>
        </is>
      </c>
      <c r="H6" s="40" t="inlineStr">
        <is>
          <t>Mean Reversion / FVG Fill</t>
        </is>
      </c>
      <c r="I6" s="42" t="n">
        <v>100000</v>
      </c>
      <c r="J6" s="43" t="n">
        <v>3</v>
      </c>
      <c r="K6" s="44" t="n">
        <v>2650</v>
      </c>
      <c r="L6" s="44" t="n">
        <v>2658</v>
      </c>
      <c r="M6" s="44" t="n">
        <v>2634</v>
      </c>
      <c r="N6" s="44" t="n">
        <v>2658</v>
      </c>
      <c r="O6" s="42" t="n">
        <v>800</v>
      </c>
      <c r="P6" s="45" t="n">
        <v>0.008</v>
      </c>
      <c r="Q6" s="42" t="n">
        <v>-800</v>
      </c>
      <c r="R6" s="42" t="n">
        <v>40</v>
      </c>
      <c r="S6" s="46">
        <f>Q6-R6</f>
        <v/>
      </c>
      <c r="T6" s="47">
        <f>IF(O6&gt;0, S6/O6, 0)</f>
        <v/>
      </c>
      <c r="U6" s="48">
        <f>IF(S6&gt;0, "WIN", IF(S6&lt;0, "LOSS", "BE"))</f>
        <v/>
      </c>
      <c r="V6" s="40" t="inlineStr">
        <is>
          <t>Followed Plan 100%</t>
        </is>
      </c>
      <c r="W6" s="40" t="inlineStr">
        <is>
          <t>US initial jobless claims spike stopped out SL</t>
        </is>
      </c>
    </row>
    <row r="7" ht="20" customHeight="1">
      <c r="A7" s="29" t="n">
        <v>3</v>
      </c>
      <c r="B7" s="29" t="inlineStr">
        <is>
          <t>2026-09-03</t>
        </is>
      </c>
      <c r="C7" s="29" t="inlineStr">
        <is>
          <t>07:45</t>
        </is>
      </c>
      <c r="D7" s="30" t="inlineStr">
        <is>
          <t>GBPUSD</t>
        </is>
      </c>
      <c r="E7" s="30" t="inlineStr">
        <is>
          <t>Forex</t>
        </is>
      </c>
      <c r="F7" s="30" t="inlineStr">
        <is>
          <t>London Open (07:00-11:00 UTC)</t>
        </is>
      </c>
      <c r="G7" s="31" t="inlineStr">
        <is>
          <t>LONG</t>
        </is>
      </c>
      <c r="H7" s="30" t="inlineStr">
        <is>
          <t>20 EMA Holy Grail Pullback</t>
        </is>
      </c>
      <c r="I7" s="32" t="n">
        <v>100000</v>
      </c>
      <c r="J7" s="33" t="n">
        <v>6</v>
      </c>
      <c r="K7" s="34" t="n">
        <v>1.312</v>
      </c>
      <c r="L7" s="34" t="n">
        <v>1.3105</v>
      </c>
      <c r="M7" s="34" t="n">
        <v>1.3165</v>
      </c>
      <c r="N7" s="34" t="n">
        <v>1.3165</v>
      </c>
      <c r="O7" s="32" t="n">
        <v>900</v>
      </c>
      <c r="P7" s="35" t="n">
        <v>0.008999999999999999</v>
      </c>
      <c r="Q7" s="32" t="n">
        <v>2700</v>
      </c>
      <c r="R7" s="32" t="n">
        <v>42</v>
      </c>
      <c r="S7" s="36">
        <f>Q7-R7</f>
        <v/>
      </c>
      <c r="T7" s="37">
        <f>IF(O7&gt;0, S7/O7, 0)</f>
        <v/>
      </c>
      <c r="U7" s="38">
        <f>IF(S7&gt;0, "WIN", IF(S7&lt;0, "LOSS", "BE"))</f>
        <v/>
      </c>
      <c r="V7" s="30" t="inlineStr">
        <is>
          <t>Followed Plan 100%</t>
        </is>
      </c>
      <c r="W7" s="30" t="inlineStr">
        <is>
          <t>ADX &gt; 32 trend confirmation on 15m, perfect 3R win</t>
        </is>
      </c>
    </row>
    <row r="8" ht="20" customHeight="1">
      <c r="A8" s="39" t="n">
        <v>4</v>
      </c>
      <c r="B8" s="39" t="inlineStr">
        <is>
          <t>2026-09-04</t>
        </is>
      </c>
      <c r="C8" s="39" t="inlineStr">
        <is>
          <t>14:15</t>
        </is>
      </c>
      <c r="D8" s="40" t="inlineStr">
        <is>
          <t>NAS100 (Nasdaq)</t>
        </is>
      </c>
      <c r="E8" s="40" t="inlineStr">
        <is>
          <t>Indices</t>
        </is>
      </c>
      <c r="F8" s="40" t="inlineStr">
        <is>
          <t>New York Open (12:00-16:00 UTC)</t>
        </is>
      </c>
      <c r="G8" s="41" t="inlineStr">
        <is>
          <t>SHORT</t>
        </is>
      </c>
      <c r="H8" s="40" t="inlineStr">
        <is>
          <t>Pivotal Range Breakout</t>
        </is>
      </c>
      <c r="I8" s="42" t="n">
        <v>100000</v>
      </c>
      <c r="J8" s="43" t="n">
        <v>2</v>
      </c>
      <c r="K8" s="44" t="n">
        <v>19850</v>
      </c>
      <c r="L8" s="44" t="n">
        <v>19910</v>
      </c>
      <c r="M8" s="44" t="n">
        <v>19670</v>
      </c>
      <c r="N8" s="44" t="n">
        <v>19730</v>
      </c>
      <c r="O8" s="42" t="n">
        <v>600</v>
      </c>
      <c r="P8" s="45" t="n">
        <v>0.006</v>
      </c>
      <c r="Q8" s="42" t="n">
        <v>1200</v>
      </c>
      <c r="R8" s="42" t="n">
        <v>30</v>
      </c>
      <c r="S8" s="49">
        <f>Q8-R8</f>
        <v/>
      </c>
      <c r="T8" s="47">
        <f>IF(O8&gt;0, S8/O8, 0)</f>
        <v/>
      </c>
      <c r="U8" s="38">
        <f>IF(S8&gt;0, "WIN", IF(S8&lt;0, "LOSS", "BE"))</f>
        <v/>
      </c>
      <c r="V8" s="40" t="inlineStr">
        <is>
          <t>Cut Winner Too Early</t>
        </is>
      </c>
      <c r="W8" s="40" t="inlineStr">
        <is>
          <t>Took early profit ahead of Fed speaker commentary</t>
        </is>
      </c>
    </row>
    <row r="9" ht="20" customHeight="1">
      <c r="A9" s="29" t="n">
        <v>5</v>
      </c>
      <c r="B9" s="29" t="inlineStr">
        <is>
          <t>2026-09-07</t>
        </is>
      </c>
      <c r="C9" s="29" t="inlineStr">
        <is>
          <t>08:30</t>
        </is>
      </c>
      <c r="D9" s="30" t="inlineStr">
        <is>
          <t>EURUSD</t>
        </is>
      </c>
      <c r="E9" s="30" t="inlineStr">
        <is>
          <t>Forex</t>
        </is>
      </c>
      <c r="F9" s="30" t="inlineStr">
        <is>
          <t>London Open (07:00-11:00 UTC)</t>
        </is>
      </c>
      <c r="G9" s="50" t="inlineStr">
        <is>
          <t>SHORT</t>
        </is>
      </c>
      <c r="H9" s="30" t="inlineStr">
        <is>
          <t>Session Liquidity Sweep</t>
        </is>
      </c>
      <c r="I9" s="32" t="n">
        <v>100000</v>
      </c>
      <c r="J9" s="33" t="n">
        <v>5</v>
      </c>
      <c r="K9" s="34" t="n">
        <v>1.091</v>
      </c>
      <c r="L9" s="34" t="n">
        <v>1.0925</v>
      </c>
      <c r="M9" s="34" t="n">
        <v>1.0865</v>
      </c>
      <c r="N9" s="34" t="n">
        <v>1.0925</v>
      </c>
      <c r="O9" s="32" t="n">
        <v>750</v>
      </c>
      <c r="P9" s="35" t="n">
        <v>0.0075</v>
      </c>
      <c r="Q9" s="32" t="n">
        <v>-750</v>
      </c>
      <c r="R9" s="32" t="n">
        <v>35</v>
      </c>
      <c r="S9" s="51">
        <f>Q9-R9</f>
        <v/>
      </c>
      <c r="T9" s="37">
        <f>IF(O9&gt;0, S9/O9, 0)</f>
        <v/>
      </c>
      <c r="U9" s="48">
        <f>IF(S9&gt;0, "WIN", IF(S9&lt;0, "LOSS", "BE"))</f>
        <v/>
      </c>
      <c r="V9" s="30" t="inlineStr">
        <is>
          <t>Followed Plan 100%</t>
        </is>
      </c>
      <c r="W9" s="30" t="inlineStr">
        <is>
          <t>London high false sweep, hit SL on sudden ECB headline</t>
        </is>
      </c>
    </row>
    <row r="10" ht="20" customHeight="1">
      <c r="A10" s="39" t="n">
        <v>6</v>
      </c>
      <c r="B10" s="39" t="inlineStr">
        <is>
          <t>2026-09-08</t>
        </is>
      </c>
      <c r="C10" s="39" t="inlineStr">
        <is>
          <t>13:45</t>
        </is>
      </c>
      <c r="D10" s="40" t="inlineStr">
        <is>
          <t>US30 (Dow)</t>
        </is>
      </c>
      <c r="E10" s="40" t="inlineStr">
        <is>
          <t>Indices</t>
        </is>
      </c>
      <c r="F10" s="40" t="inlineStr">
        <is>
          <t>New York Open (12:00-16:00 UTC)</t>
        </is>
      </c>
      <c r="G10" s="52" t="inlineStr">
        <is>
          <t>LONG</t>
        </is>
      </c>
      <c r="H10" s="40" t="inlineStr">
        <is>
          <t>Key S/R Level Retest</t>
        </is>
      </c>
      <c r="I10" s="42" t="n">
        <v>100000</v>
      </c>
      <c r="J10" s="43" t="n">
        <v>2</v>
      </c>
      <c r="K10" s="44" t="n">
        <v>41200</v>
      </c>
      <c r="L10" s="44" t="n">
        <v>41120</v>
      </c>
      <c r="M10" s="44" t="n">
        <v>41440</v>
      </c>
      <c r="N10" s="44" t="n">
        <v>41440</v>
      </c>
      <c r="O10" s="42" t="n">
        <v>800</v>
      </c>
      <c r="P10" s="45" t="n">
        <v>0.008</v>
      </c>
      <c r="Q10" s="42" t="n">
        <v>2400</v>
      </c>
      <c r="R10" s="42" t="n">
        <v>30</v>
      </c>
      <c r="S10" s="49">
        <f>Q10-R10</f>
        <v/>
      </c>
      <c r="T10" s="47">
        <f>IF(O10&gt;0, S10/O10, 0)</f>
        <v/>
      </c>
      <c r="U10" s="38">
        <f>IF(S10&gt;0, "WIN", IF(S10&lt;0, "LOSS", "BE"))</f>
        <v/>
      </c>
      <c r="V10" s="40" t="inlineStr">
        <is>
          <t>Followed Plan 100%</t>
        </is>
      </c>
      <c r="W10" s="40" t="inlineStr">
        <is>
          <t>Retest of prior day high held cleanly, 3.0R win</t>
        </is>
      </c>
    </row>
    <row r="11" ht="20" customHeight="1">
      <c r="A11" s="29" t="n">
        <v>7</v>
      </c>
      <c r="B11" s="29" t="inlineStr">
        <is>
          <t>2026-09-09</t>
        </is>
      </c>
      <c r="C11" s="29" t="inlineStr">
        <is>
          <t>09:00</t>
        </is>
      </c>
      <c r="D11" s="30" t="inlineStr">
        <is>
          <t>USDJPY</t>
        </is>
      </c>
      <c r="E11" s="30" t="inlineStr">
        <is>
          <t>Forex</t>
        </is>
      </c>
      <c r="F11" s="30" t="inlineStr">
        <is>
          <t>London Open (07:00-11:00 UTC)</t>
        </is>
      </c>
      <c r="G11" s="50" t="inlineStr">
        <is>
          <t>SHORT</t>
        </is>
      </c>
      <c r="H11" s="30" t="inlineStr">
        <is>
          <t>20 EMA Holy Grail Pullback</t>
        </is>
      </c>
      <c r="I11" s="32" t="n">
        <v>100000</v>
      </c>
      <c r="J11" s="33" t="n">
        <v>5</v>
      </c>
      <c r="K11" s="34" t="n">
        <v>143.5</v>
      </c>
      <c r="L11" s="34" t="n">
        <v>143.8</v>
      </c>
      <c r="M11" s="34" t="n">
        <v>142.6</v>
      </c>
      <c r="N11" s="34" t="n">
        <v>142.6</v>
      </c>
      <c r="O11" s="32" t="n">
        <v>750</v>
      </c>
      <c r="P11" s="35" t="n">
        <v>0.0075</v>
      </c>
      <c r="Q11" s="32" t="n">
        <v>2250</v>
      </c>
      <c r="R11" s="32" t="n">
        <v>35</v>
      </c>
      <c r="S11" s="36">
        <f>Q11-R11</f>
        <v/>
      </c>
      <c r="T11" s="37">
        <f>IF(O11&gt;0, S11/O11, 0)</f>
        <v/>
      </c>
      <c r="U11" s="38">
        <f>IF(S11&gt;0, "WIN", IF(S11&lt;0, "LOSS", "BE"))</f>
        <v/>
      </c>
      <c r="V11" s="30" t="inlineStr">
        <is>
          <t>Followed Plan 100%</t>
        </is>
      </c>
      <c r="W11" s="30" t="inlineStr">
        <is>
          <t>Clean rejection at 20 EMA, Japanese yield talk</t>
        </is>
      </c>
    </row>
    <row r="12" ht="20" customHeight="1">
      <c r="A12" s="39" t="n">
        <v>8</v>
      </c>
      <c r="B12" s="39" t="inlineStr">
        <is>
          <t>2026-09-10</t>
        </is>
      </c>
      <c r="C12" s="39" t="inlineStr">
        <is>
          <t>14:30</t>
        </is>
      </c>
      <c r="D12" s="40" t="inlineStr">
        <is>
          <t>XAUUSD (Gold)</t>
        </is>
      </c>
      <c r="E12" s="40" t="inlineStr">
        <is>
          <t>Metals (Gold)</t>
        </is>
      </c>
      <c r="F12" s="40" t="inlineStr">
        <is>
          <t>New York Open (12:00-16:00 UTC)</t>
        </is>
      </c>
      <c r="G12" s="52" t="inlineStr">
        <is>
          <t>LONG</t>
        </is>
      </c>
      <c r="H12" s="40" t="inlineStr">
        <is>
          <t>News Momentum Continuation</t>
        </is>
      </c>
      <c r="I12" s="42" t="n">
        <v>100000</v>
      </c>
      <c r="J12" s="43" t="n">
        <v>4</v>
      </c>
      <c r="K12" s="44" t="n">
        <v>2635</v>
      </c>
      <c r="L12" s="44" t="n">
        <v>2627</v>
      </c>
      <c r="M12" s="44" t="n">
        <v>2659</v>
      </c>
      <c r="N12" s="44" t="n">
        <v>2643</v>
      </c>
      <c r="O12" s="42" t="n">
        <v>800</v>
      </c>
      <c r="P12" s="45" t="n">
        <v>0.008</v>
      </c>
      <c r="Q12" s="42" t="n">
        <v>800</v>
      </c>
      <c r="R12" s="42" t="n">
        <v>40</v>
      </c>
      <c r="S12" s="49">
        <f>Q12-R12</f>
        <v/>
      </c>
      <c r="T12" s="47">
        <f>IF(O12&gt;0, S12/O12, 0)</f>
        <v/>
      </c>
      <c r="U12" s="38">
        <f>IF(S12&gt;0, "WIN", IF(S12&lt;0, "LOSS", "BE"))</f>
        <v/>
      </c>
      <c r="V12" s="40" t="inlineStr">
        <is>
          <t>Cut Winner Too Early</t>
        </is>
      </c>
      <c r="W12" s="40" t="inlineStr">
        <is>
          <t>CPI headline caused huge spread widening, closed 1R</t>
        </is>
      </c>
    </row>
    <row r="13" ht="20" customHeight="1">
      <c r="A13" s="29" t="n">
        <v>9</v>
      </c>
      <c r="B13" s="29" t="inlineStr">
        <is>
          <t>2026-09-11</t>
        </is>
      </c>
      <c r="C13" s="29" t="inlineStr">
        <is>
          <t>08:00</t>
        </is>
      </c>
      <c r="D13" s="30" t="inlineStr">
        <is>
          <t>GBPUSD</t>
        </is>
      </c>
      <c r="E13" s="30" t="inlineStr">
        <is>
          <t>Forex</t>
        </is>
      </c>
      <c r="F13" s="30" t="inlineStr">
        <is>
          <t>London Open (07:00-11:00 UTC)</t>
        </is>
      </c>
      <c r="G13" s="50" t="inlineStr">
        <is>
          <t>SHORT</t>
        </is>
      </c>
      <c r="H13" s="30" t="inlineStr">
        <is>
          <t>Session Liquidity Sweep</t>
        </is>
      </c>
      <c r="I13" s="32" t="n">
        <v>100000</v>
      </c>
      <c r="J13" s="33" t="n">
        <v>5</v>
      </c>
      <c r="K13" s="34" t="n">
        <v>1.318</v>
      </c>
      <c r="L13" s="34" t="n">
        <v>1.3195</v>
      </c>
      <c r="M13" s="34" t="n">
        <v>1.3135</v>
      </c>
      <c r="N13" s="34" t="n">
        <v>1.3195</v>
      </c>
      <c r="O13" s="32" t="n">
        <v>750</v>
      </c>
      <c r="P13" s="35" t="n">
        <v>0.0075</v>
      </c>
      <c r="Q13" s="32" t="n">
        <v>-750</v>
      </c>
      <c r="R13" s="32" t="n">
        <v>35</v>
      </c>
      <c r="S13" s="51">
        <f>Q13-R13</f>
        <v/>
      </c>
      <c r="T13" s="37">
        <f>IF(O13&gt;0, S13/O13, 0)</f>
        <v/>
      </c>
      <c r="U13" s="48">
        <f>IF(S13&gt;0, "WIN", IF(S13&lt;0, "LOSS", "BE"))</f>
        <v/>
      </c>
      <c r="V13" s="30" t="inlineStr">
        <is>
          <t>Followed Plan 100%</t>
        </is>
      </c>
      <c r="W13" s="30" t="inlineStr">
        <is>
          <t>London high breakout didn't reject, hit SL</t>
        </is>
      </c>
    </row>
    <row r="14" ht="20" customHeight="1">
      <c r="A14" s="39" t="n">
        <v>10</v>
      </c>
      <c r="B14" s="39" t="inlineStr">
        <is>
          <t>2026-09-14</t>
        </is>
      </c>
      <c r="C14" s="39" t="inlineStr">
        <is>
          <t>15:00</t>
        </is>
      </c>
      <c r="D14" s="40" t="inlineStr">
        <is>
          <t>BTCUSD</t>
        </is>
      </c>
      <c r="E14" s="40" t="inlineStr">
        <is>
          <t>Crypto</t>
        </is>
      </c>
      <c r="F14" s="40" t="inlineStr">
        <is>
          <t>New York Open (12:00-16:00 UTC)</t>
        </is>
      </c>
      <c r="G14" s="52" t="inlineStr">
        <is>
          <t>LONG</t>
        </is>
      </c>
      <c r="H14" s="40" t="inlineStr">
        <is>
          <t>Key S/R Level Retest</t>
        </is>
      </c>
      <c r="I14" s="42" t="n">
        <v>100000</v>
      </c>
      <c r="J14" s="43" t="n">
        <v>0.5</v>
      </c>
      <c r="K14" s="44" t="n">
        <v>62500</v>
      </c>
      <c r="L14" s="44" t="n">
        <v>61700</v>
      </c>
      <c r="M14" s="44" t="n">
        <v>64900</v>
      </c>
      <c r="N14" s="44" t="n">
        <v>64900</v>
      </c>
      <c r="O14" s="42" t="n">
        <v>800</v>
      </c>
      <c r="P14" s="45" t="n">
        <v>0.008</v>
      </c>
      <c r="Q14" s="42" t="n">
        <v>2400</v>
      </c>
      <c r="R14" s="42" t="n">
        <v>45</v>
      </c>
      <c r="S14" s="49">
        <f>Q14-R14</f>
        <v/>
      </c>
      <c r="T14" s="47">
        <f>IF(O14&gt;0, S14/O14, 0)</f>
        <v/>
      </c>
      <c r="U14" s="38">
        <f>IF(S14&gt;0, "WIN", IF(S14&lt;0, "LOSS", "BE"))</f>
        <v/>
      </c>
      <c r="V14" s="40" t="inlineStr">
        <is>
          <t>Followed Plan 100%</t>
        </is>
      </c>
      <c r="W14" s="40" t="inlineStr">
        <is>
          <t>Weekly range low reclaim on 1h timeframe, +3.0R</t>
        </is>
      </c>
    </row>
    <row r="15" ht="20" customHeight="1">
      <c r="A15" s="29" t="n">
        <v>11</v>
      </c>
      <c r="B15" s="29" t="inlineStr">
        <is>
          <t>2026-09-15</t>
        </is>
      </c>
      <c r="C15" s="29" t="inlineStr">
        <is>
          <t>08:15</t>
        </is>
      </c>
      <c r="D15" s="30" t="inlineStr">
        <is>
          <t>EURUSD</t>
        </is>
      </c>
      <c r="E15" s="30" t="inlineStr">
        <is>
          <t>Forex</t>
        </is>
      </c>
      <c r="F15" s="30" t="inlineStr">
        <is>
          <t>London Open (07:00-11:00 UTC)</t>
        </is>
      </c>
      <c r="G15" s="31" t="inlineStr">
        <is>
          <t>LONG</t>
        </is>
      </c>
      <c r="H15" s="30" t="inlineStr">
        <is>
          <t>Mean Reversion / FVG Fill</t>
        </is>
      </c>
      <c r="I15" s="32" t="n">
        <v>100000</v>
      </c>
      <c r="J15" s="33" t="n">
        <v>5</v>
      </c>
      <c r="K15" s="34" t="n">
        <v>1.082</v>
      </c>
      <c r="L15" s="34" t="n">
        <v>1.0805</v>
      </c>
      <c r="M15" s="34" t="n">
        <v>1.0865</v>
      </c>
      <c r="N15" s="34" t="n">
        <v>1.082</v>
      </c>
      <c r="O15" s="32" t="n">
        <v>750</v>
      </c>
      <c r="P15" s="35" t="n">
        <v>0.0075</v>
      </c>
      <c r="Q15" s="32" t="n">
        <v>0</v>
      </c>
      <c r="R15" s="32" t="n">
        <v>35</v>
      </c>
      <c r="S15" s="51">
        <f>Q15-R15</f>
        <v/>
      </c>
      <c r="T15" s="37">
        <f>IF(O15&gt;0, S15/O15, 0)</f>
        <v/>
      </c>
      <c r="U15" s="48">
        <f>IF(S15&gt;0, "WIN", IF(S15&lt;0, "LOSS", "BE"))</f>
        <v/>
      </c>
      <c r="V15" s="30" t="inlineStr">
        <is>
          <t>Moved Stop Loss Early</t>
        </is>
      </c>
      <c r="W15" s="30" t="inlineStr">
        <is>
          <t>Moved SL to BE after 1.5R, got stopped out on wick</t>
        </is>
      </c>
    </row>
    <row r="16" ht="20" customHeight="1">
      <c r="A16" s="39" t="n">
        <v>12</v>
      </c>
      <c r="B16" s="39" t="inlineStr">
        <is>
          <t>2026-09-16</t>
        </is>
      </c>
      <c r="C16" s="39" t="inlineStr">
        <is>
          <t>13:15</t>
        </is>
      </c>
      <c r="D16" s="40" t="inlineStr">
        <is>
          <t>NAS100 (Nasdaq)</t>
        </is>
      </c>
      <c r="E16" s="40" t="inlineStr">
        <is>
          <t>Indices</t>
        </is>
      </c>
      <c r="F16" s="40" t="inlineStr">
        <is>
          <t>New York Open (12:00-16:00 UTC)</t>
        </is>
      </c>
      <c r="G16" s="41" t="inlineStr">
        <is>
          <t>SHORT</t>
        </is>
      </c>
      <c r="H16" s="40" t="inlineStr">
        <is>
          <t>Pivotal Range Breakout</t>
        </is>
      </c>
      <c r="I16" s="42" t="n">
        <v>100000</v>
      </c>
      <c r="J16" s="43" t="n">
        <v>2</v>
      </c>
      <c r="K16" s="44" t="n">
        <v>19650</v>
      </c>
      <c r="L16" s="44" t="n">
        <v>19730</v>
      </c>
      <c r="M16" s="44" t="n">
        <v>19410</v>
      </c>
      <c r="N16" s="44" t="n">
        <v>19410</v>
      </c>
      <c r="O16" s="42" t="n">
        <v>800</v>
      </c>
      <c r="P16" s="45" t="n">
        <v>0.008</v>
      </c>
      <c r="Q16" s="42" t="n">
        <v>2400</v>
      </c>
      <c r="R16" s="42" t="n">
        <v>30</v>
      </c>
      <c r="S16" s="49">
        <f>Q16-R16</f>
        <v/>
      </c>
      <c r="T16" s="47">
        <f>IF(O16&gt;0, S16/O16, 0)</f>
        <v/>
      </c>
      <c r="U16" s="38">
        <f>IF(S16&gt;0, "WIN", IF(S16&lt;0, "LOSS", "BE"))</f>
        <v/>
      </c>
      <c r="V16" s="40" t="inlineStr">
        <is>
          <t>Followed Plan 100%</t>
        </is>
      </c>
      <c r="W16" s="40" t="inlineStr">
        <is>
          <t>Tech selloff, clean 3.0R follow through to daily support</t>
        </is>
      </c>
    </row>
    <row r="17" ht="20" customHeight="1">
      <c r="A17" s="29" t="n">
        <v>13</v>
      </c>
      <c r="B17" s="29" t="inlineStr">
        <is>
          <t>2026-09-17</t>
        </is>
      </c>
      <c r="C17" s="29" t="inlineStr">
        <is>
          <t>09:30</t>
        </is>
      </c>
      <c r="D17" s="30" t="inlineStr">
        <is>
          <t>XAUUSD (Gold)</t>
        </is>
      </c>
      <c r="E17" s="30" t="inlineStr">
        <is>
          <t>Metals (Gold)</t>
        </is>
      </c>
      <c r="F17" s="30" t="inlineStr">
        <is>
          <t>London/NY Overlap</t>
        </is>
      </c>
      <c r="G17" s="31" t="inlineStr">
        <is>
          <t>LONG</t>
        </is>
      </c>
      <c r="H17" s="30" t="inlineStr">
        <is>
          <t>Session Liquidity Sweep</t>
        </is>
      </c>
      <c r="I17" s="32" t="n">
        <v>100000</v>
      </c>
      <c r="J17" s="33" t="n">
        <v>3</v>
      </c>
      <c r="K17" s="34" t="n">
        <v>2640</v>
      </c>
      <c r="L17" s="34" t="n">
        <v>2632</v>
      </c>
      <c r="M17" s="34" t="n">
        <v>2664</v>
      </c>
      <c r="N17" s="34" t="n">
        <v>2632</v>
      </c>
      <c r="O17" s="32" t="n">
        <v>800</v>
      </c>
      <c r="P17" s="35" t="n">
        <v>0.008</v>
      </c>
      <c r="Q17" s="32" t="n">
        <v>-800</v>
      </c>
      <c r="R17" s="32" t="n">
        <v>40</v>
      </c>
      <c r="S17" s="51">
        <f>Q17-R17</f>
        <v/>
      </c>
      <c r="T17" s="37">
        <f>IF(O17&gt;0, S17/O17, 0)</f>
        <v/>
      </c>
      <c r="U17" s="48">
        <f>IF(S17&gt;0, "WIN", IF(S17&lt;0, "LOSS", "BE"))</f>
        <v/>
      </c>
      <c r="V17" s="30" t="inlineStr">
        <is>
          <t>FOMO Impulse Entry</t>
        </is>
      </c>
      <c r="W17" s="30" t="inlineStr">
        <is>
          <t>Chased gold move after London breakout without setup</t>
        </is>
      </c>
    </row>
    <row r="18" ht="20" customHeight="1">
      <c r="A18" s="39" t="n">
        <v>14</v>
      </c>
      <c r="B18" s="39" t="inlineStr">
        <is>
          <t>2026-09-18</t>
        </is>
      </c>
      <c r="C18" s="39" t="inlineStr">
        <is>
          <t>14:00</t>
        </is>
      </c>
      <c r="D18" s="40" t="inlineStr">
        <is>
          <t>US30 (Dow)</t>
        </is>
      </c>
      <c r="E18" s="40" t="inlineStr">
        <is>
          <t>Indices</t>
        </is>
      </c>
      <c r="F18" s="40" t="inlineStr">
        <is>
          <t>New York Open (12:00-16:00 UTC)</t>
        </is>
      </c>
      <c r="G18" s="52" t="inlineStr">
        <is>
          <t>LONG</t>
        </is>
      </c>
      <c r="H18" s="40" t="inlineStr">
        <is>
          <t>20 EMA Holy Grail Pullback</t>
        </is>
      </c>
      <c r="I18" s="42" t="n">
        <v>100000</v>
      </c>
      <c r="J18" s="43" t="n">
        <v>2</v>
      </c>
      <c r="K18" s="44" t="n">
        <v>41500</v>
      </c>
      <c r="L18" s="44" t="n">
        <v>41420</v>
      </c>
      <c r="M18" s="44" t="n">
        <v>41740</v>
      </c>
      <c r="N18" s="44" t="n">
        <v>41740</v>
      </c>
      <c r="O18" s="42" t="n">
        <v>800</v>
      </c>
      <c r="P18" s="45" t="n">
        <v>0.008</v>
      </c>
      <c r="Q18" s="42" t="n">
        <v>2400</v>
      </c>
      <c r="R18" s="42" t="n">
        <v>30</v>
      </c>
      <c r="S18" s="49">
        <f>Q18-R18</f>
        <v/>
      </c>
      <c r="T18" s="47">
        <f>IF(O18&gt;0, S18/O18, 0)</f>
        <v/>
      </c>
      <c r="U18" s="38">
        <f>IF(S18&gt;0, "WIN", IF(S18&lt;0, "LOSS", "BE"))</f>
        <v/>
      </c>
      <c r="V18" s="40" t="inlineStr">
        <is>
          <t>Followed Plan 100%</t>
        </is>
      </c>
      <c r="W18" s="40" t="inlineStr">
        <is>
          <t>Strong trend day, 15m pullback to 20 EMA, +3.0R</t>
        </is>
      </c>
    </row>
    <row r="19" ht="20" customHeight="1">
      <c r="A19" s="29" t="n">
        <v>15</v>
      </c>
      <c r="B19" s="29" t="inlineStr">
        <is>
          <t>2026-09-21</t>
        </is>
      </c>
      <c r="C19" s="29" t="inlineStr">
        <is>
          <t>08:45</t>
        </is>
      </c>
      <c r="D19" s="30" t="inlineStr">
        <is>
          <t>EURUSD</t>
        </is>
      </c>
      <c r="E19" s="30" t="inlineStr">
        <is>
          <t>Forex</t>
        </is>
      </c>
      <c r="F19" s="30" t="inlineStr">
        <is>
          <t>London Open (07:00-11:00 UTC)</t>
        </is>
      </c>
      <c r="G19" s="50" t="inlineStr">
        <is>
          <t>SHORT</t>
        </is>
      </c>
      <c r="H19" s="30" t="inlineStr">
        <is>
          <t>Session Liquidity Sweep</t>
        </is>
      </c>
      <c r="I19" s="32" t="n">
        <v>100000</v>
      </c>
      <c r="J19" s="33" t="n">
        <v>5</v>
      </c>
      <c r="K19" s="34" t="n">
        <v>1.088</v>
      </c>
      <c r="L19" s="34" t="n">
        <v>1.0895</v>
      </c>
      <c r="M19" s="34" t="n">
        <v>1.0835</v>
      </c>
      <c r="N19" s="34" t="n">
        <v>1.0895</v>
      </c>
      <c r="O19" s="32" t="n">
        <v>750</v>
      </c>
      <c r="P19" s="35" t="n">
        <v>0.0075</v>
      </c>
      <c r="Q19" s="32" t="n">
        <v>-750</v>
      </c>
      <c r="R19" s="32" t="n">
        <v>35</v>
      </c>
      <c r="S19" s="51">
        <f>Q19-R19</f>
        <v/>
      </c>
      <c r="T19" s="37">
        <f>IF(O19&gt;0, S19/O19, 0)</f>
        <v/>
      </c>
      <c r="U19" s="48">
        <f>IF(S19&gt;0, "WIN", IF(S19&lt;0, "LOSS", "BE"))</f>
        <v/>
      </c>
      <c r="V19" s="30" t="inlineStr">
        <is>
          <t>Followed Plan 100%</t>
        </is>
      </c>
      <c r="W19" s="30" t="inlineStr">
        <is>
          <t>Asian high sweep failed to reject, standard 1R loss</t>
        </is>
      </c>
    </row>
    <row r="20">
      <c r="A20" s="20" t="n">
        <v>16</v>
      </c>
      <c r="B20" s="20" t="n"/>
      <c r="C20" s="20" t="n"/>
      <c r="D20" s="20" t="n"/>
      <c r="E20" s="20" t="n"/>
      <c r="F20" s="20" t="n"/>
      <c r="G20" s="20" t="n"/>
      <c r="H20" s="20" t="n"/>
      <c r="I20" s="53" t="n"/>
      <c r="J20" s="20" t="n"/>
      <c r="K20" s="20" t="n"/>
      <c r="L20" s="20" t="n"/>
      <c r="M20" s="20" t="n"/>
      <c r="N20" s="20" t="n"/>
      <c r="O20" s="53" t="n"/>
      <c r="P20" s="54" t="n"/>
      <c r="Q20" s="53" t="n"/>
      <c r="R20" s="53" t="n"/>
      <c r="S20" s="53">
        <f>IF(Q20&lt;&gt;"", Q20-R20, "")</f>
        <v/>
      </c>
      <c r="T20" s="55">
        <f>IF(AND(O20&lt;&gt;"", O20&gt;0, S20&lt;&gt;""), S20/O20, "")</f>
        <v/>
      </c>
      <c r="U20" s="20">
        <f>IF(S20="","", IF(S20&gt;0, "WIN", IF(S20&lt;0, "LOSS", "BE")))</f>
        <v/>
      </c>
      <c r="V20" s="20" t="n"/>
      <c r="W20" s="20" t="n"/>
    </row>
    <row r="21">
      <c r="A21" s="24" t="n">
        <v>17</v>
      </c>
      <c r="B21" s="24" t="n"/>
      <c r="C21" s="24" t="n"/>
      <c r="D21" s="24" t="n"/>
      <c r="E21" s="24" t="n"/>
      <c r="F21" s="24" t="n"/>
      <c r="G21" s="24" t="n"/>
      <c r="H21" s="24" t="n"/>
      <c r="I21" s="56" t="n"/>
      <c r="J21" s="24" t="n"/>
      <c r="K21" s="24" t="n"/>
      <c r="L21" s="24" t="n"/>
      <c r="M21" s="24" t="n"/>
      <c r="N21" s="24" t="n"/>
      <c r="O21" s="56" t="n"/>
      <c r="P21" s="57" t="n"/>
      <c r="Q21" s="56" t="n"/>
      <c r="R21" s="56" t="n"/>
      <c r="S21" s="56">
        <f>IF(Q21&lt;&gt;"", Q21-R21, "")</f>
        <v/>
      </c>
      <c r="T21" s="58">
        <f>IF(AND(O21&lt;&gt;"", O21&gt;0, S21&lt;&gt;""), S21/O21, "")</f>
        <v/>
      </c>
      <c r="U21" s="24">
        <f>IF(S21="","", IF(S21&gt;0, "WIN", IF(S21&lt;0, "LOSS", "BE")))</f>
        <v/>
      </c>
      <c r="V21" s="24" t="n"/>
      <c r="W21" s="24" t="n"/>
    </row>
    <row r="22">
      <c r="A22" s="20" t="n">
        <v>18</v>
      </c>
      <c r="B22" s="20" t="n"/>
      <c r="C22" s="20" t="n"/>
      <c r="D22" s="20" t="n"/>
      <c r="E22" s="20" t="n"/>
      <c r="F22" s="20" t="n"/>
      <c r="G22" s="20" t="n"/>
      <c r="H22" s="20" t="n"/>
      <c r="I22" s="53" t="n"/>
      <c r="J22" s="20" t="n"/>
      <c r="K22" s="20" t="n"/>
      <c r="L22" s="20" t="n"/>
      <c r="M22" s="20" t="n"/>
      <c r="N22" s="20" t="n"/>
      <c r="O22" s="53" t="n"/>
      <c r="P22" s="54" t="n"/>
      <c r="Q22" s="53" t="n"/>
      <c r="R22" s="53" t="n"/>
      <c r="S22" s="53">
        <f>IF(Q22&lt;&gt;"", Q22-R22, "")</f>
        <v/>
      </c>
      <c r="T22" s="55">
        <f>IF(AND(O22&lt;&gt;"", O22&gt;0, S22&lt;&gt;""), S22/O22, "")</f>
        <v/>
      </c>
      <c r="U22" s="20">
        <f>IF(S22="","", IF(S22&gt;0, "WIN", IF(S22&lt;0, "LOSS", "BE")))</f>
        <v/>
      </c>
      <c r="V22" s="20" t="n"/>
      <c r="W22" s="20" t="n"/>
    </row>
    <row r="23">
      <c r="A23" s="24" t="n">
        <v>19</v>
      </c>
      <c r="B23" s="24" t="n"/>
      <c r="C23" s="24" t="n"/>
      <c r="D23" s="24" t="n"/>
      <c r="E23" s="24" t="n"/>
      <c r="F23" s="24" t="n"/>
      <c r="G23" s="24" t="n"/>
      <c r="H23" s="24" t="n"/>
      <c r="I23" s="56" t="n"/>
      <c r="J23" s="24" t="n"/>
      <c r="K23" s="24" t="n"/>
      <c r="L23" s="24" t="n"/>
      <c r="M23" s="24" t="n"/>
      <c r="N23" s="24" t="n"/>
      <c r="O23" s="56" t="n"/>
      <c r="P23" s="57" t="n"/>
      <c r="Q23" s="56" t="n"/>
      <c r="R23" s="56" t="n"/>
      <c r="S23" s="56">
        <f>IF(Q23&lt;&gt;"", Q23-R23, "")</f>
        <v/>
      </c>
      <c r="T23" s="58">
        <f>IF(AND(O23&lt;&gt;"", O23&gt;0, S23&lt;&gt;""), S23/O23, "")</f>
        <v/>
      </c>
      <c r="U23" s="24">
        <f>IF(S23="","", IF(S23&gt;0, "WIN", IF(S23&lt;0, "LOSS", "BE")))</f>
        <v/>
      </c>
      <c r="V23" s="24" t="n"/>
      <c r="W23" s="24" t="n"/>
    </row>
    <row r="24">
      <c r="A24" s="20" t="n">
        <v>20</v>
      </c>
      <c r="B24" s="20" t="n"/>
      <c r="C24" s="20" t="n"/>
      <c r="D24" s="20" t="n"/>
      <c r="E24" s="20" t="n"/>
      <c r="F24" s="20" t="n"/>
      <c r="G24" s="20" t="n"/>
      <c r="H24" s="20" t="n"/>
      <c r="I24" s="53" t="n"/>
      <c r="J24" s="20" t="n"/>
      <c r="K24" s="20" t="n"/>
      <c r="L24" s="20" t="n"/>
      <c r="M24" s="20" t="n"/>
      <c r="N24" s="20" t="n"/>
      <c r="O24" s="53" t="n"/>
      <c r="P24" s="54" t="n"/>
      <c r="Q24" s="53" t="n"/>
      <c r="R24" s="53" t="n"/>
      <c r="S24" s="53">
        <f>IF(Q24&lt;&gt;"", Q24-R24, "")</f>
        <v/>
      </c>
      <c r="T24" s="55">
        <f>IF(AND(O24&lt;&gt;"", O24&gt;0, S24&lt;&gt;""), S24/O24, "")</f>
        <v/>
      </c>
      <c r="U24" s="20">
        <f>IF(S24="","", IF(S24&gt;0, "WIN", IF(S24&lt;0, "LOSS", "BE")))</f>
        <v/>
      </c>
      <c r="V24" s="20" t="n"/>
      <c r="W24" s="20" t="n"/>
    </row>
    <row r="25">
      <c r="A25" s="24" t="n">
        <v>21</v>
      </c>
      <c r="B25" s="24" t="n"/>
      <c r="C25" s="24" t="n"/>
      <c r="D25" s="24" t="n"/>
      <c r="E25" s="24" t="n"/>
      <c r="F25" s="24" t="n"/>
      <c r="G25" s="24" t="n"/>
      <c r="H25" s="24" t="n"/>
      <c r="I25" s="56" t="n"/>
      <c r="J25" s="24" t="n"/>
      <c r="K25" s="24" t="n"/>
      <c r="L25" s="24" t="n"/>
      <c r="M25" s="24" t="n"/>
      <c r="N25" s="24" t="n"/>
      <c r="O25" s="56" t="n"/>
      <c r="P25" s="57" t="n"/>
      <c r="Q25" s="56" t="n"/>
      <c r="R25" s="56" t="n"/>
      <c r="S25" s="56">
        <f>IF(Q25&lt;&gt;"", Q25-R25, "")</f>
        <v/>
      </c>
      <c r="T25" s="58">
        <f>IF(AND(O25&lt;&gt;"", O25&gt;0, S25&lt;&gt;""), S25/O25, "")</f>
        <v/>
      </c>
      <c r="U25" s="24">
        <f>IF(S25="","", IF(S25&gt;0, "WIN", IF(S25&lt;0, "LOSS", "BE")))</f>
        <v/>
      </c>
      <c r="V25" s="24" t="n"/>
      <c r="W25" s="24" t="n"/>
    </row>
    <row r="26">
      <c r="A26" s="20" t="n">
        <v>22</v>
      </c>
      <c r="B26" s="20" t="n"/>
      <c r="C26" s="20" t="n"/>
      <c r="D26" s="20" t="n"/>
      <c r="E26" s="20" t="n"/>
      <c r="F26" s="20" t="n"/>
      <c r="G26" s="20" t="n"/>
      <c r="H26" s="20" t="n"/>
      <c r="I26" s="53" t="n"/>
      <c r="J26" s="20" t="n"/>
      <c r="K26" s="20" t="n"/>
      <c r="L26" s="20" t="n"/>
      <c r="M26" s="20" t="n"/>
      <c r="N26" s="20" t="n"/>
      <c r="O26" s="53" t="n"/>
      <c r="P26" s="54" t="n"/>
      <c r="Q26" s="53" t="n"/>
      <c r="R26" s="53" t="n"/>
      <c r="S26" s="53">
        <f>IF(Q26&lt;&gt;"", Q26-R26, "")</f>
        <v/>
      </c>
      <c r="T26" s="55">
        <f>IF(AND(O26&lt;&gt;"", O26&gt;0, S26&lt;&gt;""), S26/O26, "")</f>
        <v/>
      </c>
      <c r="U26" s="20">
        <f>IF(S26="","", IF(S26&gt;0, "WIN", IF(S26&lt;0, "LOSS", "BE")))</f>
        <v/>
      </c>
      <c r="V26" s="20" t="n"/>
      <c r="W26" s="20" t="n"/>
    </row>
    <row r="27">
      <c r="A27" s="24" t="n">
        <v>23</v>
      </c>
      <c r="B27" s="24" t="n"/>
      <c r="C27" s="24" t="n"/>
      <c r="D27" s="24" t="n"/>
      <c r="E27" s="24" t="n"/>
      <c r="F27" s="24" t="n"/>
      <c r="G27" s="24" t="n"/>
      <c r="H27" s="24" t="n"/>
      <c r="I27" s="56" t="n"/>
      <c r="J27" s="24" t="n"/>
      <c r="K27" s="24" t="n"/>
      <c r="L27" s="24" t="n"/>
      <c r="M27" s="24" t="n"/>
      <c r="N27" s="24" t="n"/>
      <c r="O27" s="56" t="n"/>
      <c r="P27" s="57" t="n"/>
      <c r="Q27" s="56" t="n"/>
      <c r="R27" s="56" t="n"/>
      <c r="S27" s="56">
        <f>IF(Q27&lt;&gt;"", Q27-R27, "")</f>
        <v/>
      </c>
      <c r="T27" s="58">
        <f>IF(AND(O27&lt;&gt;"", O27&gt;0, S27&lt;&gt;""), S27/O27, "")</f>
        <v/>
      </c>
      <c r="U27" s="24">
        <f>IF(S27="","", IF(S27&gt;0, "WIN", IF(S27&lt;0, "LOSS", "BE")))</f>
        <v/>
      </c>
      <c r="V27" s="24" t="n"/>
      <c r="W27" s="24" t="n"/>
    </row>
    <row r="28">
      <c r="A28" s="20" t="n">
        <v>24</v>
      </c>
      <c r="B28" s="20" t="n"/>
      <c r="C28" s="20" t="n"/>
      <c r="D28" s="20" t="n"/>
      <c r="E28" s="20" t="n"/>
      <c r="F28" s="20" t="n"/>
      <c r="G28" s="20" t="n"/>
      <c r="H28" s="20" t="n"/>
      <c r="I28" s="53" t="n"/>
      <c r="J28" s="20" t="n"/>
      <c r="K28" s="20" t="n"/>
      <c r="L28" s="20" t="n"/>
      <c r="M28" s="20" t="n"/>
      <c r="N28" s="20" t="n"/>
      <c r="O28" s="53" t="n"/>
      <c r="P28" s="54" t="n"/>
      <c r="Q28" s="53" t="n"/>
      <c r="R28" s="53" t="n"/>
      <c r="S28" s="53">
        <f>IF(Q28&lt;&gt;"", Q28-R28, "")</f>
        <v/>
      </c>
      <c r="T28" s="55">
        <f>IF(AND(O28&lt;&gt;"", O28&gt;0, S28&lt;&gt;""), S28/O28, "")</f>
        <v/>
      </c>
      <c r="U28" s="20">
        <f>IF(S28="","", IF(S28&gt;0, "WIN", IF(S28&lt;0, "LOSS", "BE")))</f>
        <v/>
      </c>
      <c r="V28" s="20" t="n"/>
      <c r="W28" s="20" t="n"/>
    </row>
    <row r="29">
      <c r="A29" s="24" t="n">
        <v>25</v>
      </c>
      <c r="B29" s="24" t="n"/>
      <c r="C29" s="24" t="n"/>
      <c r="D29" s="24" t="n"/>
      <c r="E29" s="24" t="n"/>
      <c r="F29" s="24" t="n"/>
      <c r="G29" s="24" t="n"/>
      <c r="H29" s="24" t="n"/>
      <c r="I29" s="56" t="n"/>
      <c r="J29" s="24" t="n"/>
      <c r="K29" s="24" t="n"/>
      <c r="L29" s="24" t="n"/>
      <c r="M29" s="24" t="n"/>
      <c r="N29" s="24" t="n"/>
      <c r="O29" s="56" t="n"/>
      <c r="P29" s="57" t="n"/>
      <c r="Q29" s="56" t="n"/>
      <c r="R29" s="56" t="n"/>
      <c r="S29" s="56">
        <f>IF(Q29&lt;&gt;"", Q29-R29, "")</f>
        <v/>
      </c>
      <c r="T29" s="58">
        <f>IF(AND(O29&lt;&gt;"", O29&gt;0, S29&lt;&gt;""), S29/O29, "")</f>
        <v/>
      </c>
      <c r="U29" s="24">
        <f>IF(S29="","", IF(S29&gt;0, "WIN", IF(S29&lt;0, "LOSS", "BE")))</f>
        <v/>
      </c>
      <c r="V29" s="24" t="n"/>
      <c r="W29" s="24" t="n"/>
    </row>
    <row r="30">
      <c r="A30" s="20" t="n">
        <v>26</v>
      </c>
      <c r="B30" s="20" t="n"/>
      <c r="C30" s="20" t="n"/>
      <c r="D30" s="20" t="n"/>
      <c r="E30" s="20" t="n"/>
      <c r="F30" s="20" t="n"/>
      <c r="G30" s="20" t="n"/>
      <c r="H30" s="20" t="n"/>
      <c r="I30" s="53" t="n"/>
      <c r="J30" s="20" t="n"/>
      <c r="K30" s="20" t="n"/>
      <c r="L30" s="20" t="n"/>
      <c r="M30" s="20" t="n"/>
      <c r="N30" s="20" t="n"/>
      <c r="O30" s="53" t="n"/>
      <c r="P30" s="54" t="n"/>
      <c r="Q30" s="53" t="n"/>
      <c r="R30" s="53" t="n"/>
      <c r="S30" s="53">
        <f>IF(Q30&lt;&gt;"", Q30-R30, "")</f>
        <v/>
      </c>
      <c r="T30" s="55">
        <f>IF(AND(O30&lt;&gt;"", O30&gt;0, S30&lt;&gt;""), S30/O30, "")</f>
        <v/>
      </c>
      <c r="U30" s="20">
        <f>IF(S30="","", IF(S30&gt;0, "WIN", IF(S30&lt;0, "LOSS", "BE")))</f>
        <v/>
      </c>
      <c r="V30" s="20" t="n"/>
      <c r="W30" s="20" t="n"/>
    </row>
    <row r="31">
      <c r="A31" s="24" t="n">
        <v>27</v>
      </c>
      <c r="B31" s="24" t="n"/>
      <c r="C31" s="24" t="n"/>
      <c r="D31" s="24" t="n"/>
      <c r="E31" s="24" t="n"/>
      <c r="F31" s="24" t="n"/>
      <c r="G31" s="24" t="n"/>
      <c r="H31" s="24" t="n"/>
      <c r="I31" s="56" t="n"/>
      <c r="J31" s="24" t="n"/>
      <c r="K31" s="24" t="n"/>
      <c r="L31" s="24" t="n"/>
      <c r="M31" s="24" t="n"/>
      <c r="N31" s="24" t="n"/>
      <c r="O31" s="56" t="n"/>
      <c r="P31" s="57" t="n"/>
      <c r="Q31" s="56" t="n"/>
      <c r="R31" s="56" t="n"/>
      <c r="S31" s="56">
        <f>IF(Q31&lt;&gt;"", Q31-R31, "")</f>
        <v/>
      </c>
      <c r="T31" s="58">
        <f>IF(AND(O31&lt;&gt;"", O31&gt;0, S31&lt;&gt;""), S31/O31, "")</f>
        <v/>
      </c>
      <c r="U31" s="24">
        <f>IF(S31="","", IF(S31&gt;0, "WIN", IF(S31&lt;0, "LOSS", "BE")))</f>
        <v/>
      </c>
      <c r="V31" s="24" t="n"/>
      <c r="W31" s="24" t="n"/>
    </row>
    <row r="32">
      <c r="A32" s="20" t="n">
        <v>28</v>
      </c>
      <c r="B32" s="20" t="n"/>
      <c r="C32" s="20" t="n"/>
      <c r="D32" s="20" t="n"/>
      <c r="E32" s="20" t="n"/>
      <c r="F32" s="20" t="n"/>
      <c r="G32" s="20" t="n"/>
      <c r="H32" s="20" t="n"/>
      <c r="I32" s="53" t="n"/>
      <c r="J32" s="20" t="n"/>
      <c r="K32" s="20" t="n"/>
      <c r="L32" s="20" t="n"/>
      <c r="M32" s="20" t="n"/>
      <c r="N32" s="20" t="n"/>
      <c r="O32" s="53" t="n"/>
      <c r="P32" s="54" t="n"/>
      <c r="Q32" s="53" t="n"/>
      <c r="R32" s="53" t="n"/>
      <c r="S32" s="53">
        <f>IF(Q32&lt;&gt;"", Q32-R32, "")</f>
        <v/>
      </c>
      <c r="T32" s="55">
        <f>IF(AND(O32&lt;&gt;"", O32&gt;0, S32&lt;&gt;""), S32/O32, "")</f>
        <v/>
      </c>
      <c r="U32" s="20">
        <f>IF(S32="","", IF(S32&gt;0, "WIN", IF(S32&lt;0, "LOSS", "BE")))</f>
        <v/>
      </c>
      <c r="V32" s="20" t="n"/>
      <c r="W32" s="20" t="n"/>
    </row>
    <row r="33">
      <c r="A33" s="24" t="n">
        <v>29</v>
      </c>
      <c r="B33" s="24" t="n"/>
      <c r="C33" s="24" t="n"/>
      <c r="D33" s="24" t="n"/>
      <c r="E33" s="24" t="n"/>
      <c r="F33" s="24" t="n"/>
      <c r="G33" s="24" t="n"/>
      <c r="H33" s="24" t="n"/>
      <c r="I33" s="56" t="n"/>
      <c r="J33" s="24" t="n"/>
      <c r="K33" s="24" t="n"/>
      <c r="L33" s="24" t="n"/>
      <c r="M33" s="24" t="n"/>
      <c r="N33" s="24" t="n"/>
      <c r="O33" s="56" t="n"/>
      <c r="P33" s="57" t="n"/>
      <c r="Q33" s="56" t="n"/>
      <c r="R33" s="56" t="n"/>
      <c r="S33" s="56">
        <f>IF(Q33&lt;&gt;"", Q33-R33, "")</f>
        <v/>
      </c>
      <c r="T33" s="58">
        <f>IF(AND(O33&lt;&gt;"", O33&gt;0, S33&lt;&gt;""), S33/O33, "")</f>
        <v/>
      </c>
      <c r="U33" s="24">
        <f>IF(S33="","", IF(S33&gt;0, "WIN", IF(S33&lt;0, "LOSS", "BE")))</f>
        <v/>
      </c>
      <c r="V33" s="24" t="n"/>
      <c r="W33" s="24" t="n"/>
    </row>
    <row r="34">
      <c r="A34" s="20" t="n">
        <v>30</v>
      </c>
      <c r="B34" s="20" t="n"/>
      <c r="C34" s="20" t="n"/>
      <c r="D34" s="20" t="n"/>
      <c r="E34" s="20" t="n"/>
      <c r="F34" s="20" t="n"/>
      <c r="G34" s="20" t="n"/>
      <c r="H34" s="20" t="n"/>
      <c r="I34" s="53" t="n"/>
      <c r="J34" s="20" t="n"/>
      <c r="K34" s="20" t="n"/>
      <c r="L34" s="20" t="n"/>
      <c r="M34" s="20" t="n"/>
      <c r="N34" s="20" t="n"/>
      <c r="O34" s="53" t="n"/>
      <c r="P34" s="54" t="n"/>
      <c r="Q34" s="53" t="n"/>
      <c r="R34" s="53" t="n"/>
      <c r="S34" s="53">
        <f>IF(Q34&lt;&gt;"", Q34-R34, "")</f>
        <v/>
      </c>
      <c r="T34" s="55">
        <f>IF(AND(O34&lt;&gt;"", O34&gt;0, S34&lt;&gt;""), S34/O34, "")</f>
        <v/>
      </c>
      <c r="U34" s="20">
        <f>IF(S34="","", IF(S34&gt;0, "WIN", IF(S34&lt;0, "LOSS", "BE")))</f>
        <v/>
      </c>
      <c r="V34" s="20" t="n"/>
      <c r="W34" s="20" t="n"/>
    </row>
    <row r="35">
      <c r="A35" s="24" t="n">
        <v>31</v>
      </c>
      <c r="B35" s="24" t="n"/>
      <c r="C35" s="24" t="n"/>
      <c r="D35" s="24" t="n"/>
      <c r="E35" s="24" t="n"/>
      <c r="F35" s="24" t="n"/>
      <c r="G35" s="24" t="n"/>
      <c r="H35" s="24" t="n"/>
      <c r="I35" s="56" t="n"/>
      <c r="J35" s="24" t="n"/>
      <c r="K35" s="24" t="n"/>
      <c r="L35" s="24" t="n"/>
      <c r="M35" s="24" t="n"/>
      <c r="N35" s="24" t="n"/>
      <c r="O35" s="56" t="n"/>
      <c r="P35" s="57" t="n"/>
      <c r="Q35" s="56" t="n"/>
      <c r="R35" s="56" t="n"/>
      <c r="S35" s="56">
        <f>IF(Q35&lt;&gt;"", Q35-R35, "")</f>
        <v/>
      </c>
      <c r="T35" s="58">
        <f>IF(AND(O35&lt;&gt;"", O35&gt;0, S35&lt;&gt;""), S35/O35, "")</f>
        <v/>
      </c>
      <c r="U35" s="24">
        <f>IF(S35="","", IF(S35&gt;0, "WIN", IF(S35&lt;0, "LOSS", "BE")))</f>
        <v/>
      </c>
      <c r="V35" s="24" t="n"/>
      <c r="W35" s="24" t="n"/>
    </row>
    <row r="36">
      <c r="A36" s="20" t="n">
        <v>32</v>
      </c>
      <c r="B36" s="20" t="n"/>
      <c r="C36" s="20" t="n"/>
      <c r="D36" s="20" t="n"/>
      <c r="E36" s="20" t="n"/>
      <c r="F36" s="20" t="n"/>
      <c r="G36" s="20" t="n"/>
      <c r="H36" s="20" t="n"/>
      <c r="I36" s="53" t="n"/>
      <c r="J36" s="20" t="n"/>
      <c r="K36" s="20" t="n"/>
      <c r="L36" s="20" t="n"/>
      <c r="M36" s="20" t="n"/>
      <c r="N36" s="20" t="n"/>
      <c r="O36" s="53" t="n"/>
      <c r="P36" s="54" t="n"/>
      <c r="Q36" s="53" t="n"/>
      <c r="R36" s="53" t="n"/>
      <c r="S36" s="53">
        <f>IF(Q36&lt;&gt;"", Q36-R36, "")</f>
        <v/>
      </c>
      <c r="T36" s="55">
        <f>IF(AND(O36&lt;&gt;"", O36&gt;0, S36&lt;&gt;""), S36/O36, "")</f>
        <v/>
      </c>
      <c r="U36" s="20">
        <f>IF(S36="","", IF(S36&gt;0, "WIN", IF(S36&lt;0, "LOSS", "BE")))</f>
        <v/>
      </c>
      <c r="V36" s="20" t="n"/>
      <c r="W36" s="20" t="n"/>
    </row>
    <row r="37">
      <c r="A37" s="24" t="n">
        <v>33</v>
      </c>
      <c r="B37" s="24" t="n"/>
      <c r="C37" s="24" t="n"/>
      <c r="D37" s="24" t="n"/>
      <c r="E37" s="24" t="n"/>
      <c r="F37" s="24" t="n"/>
      <c r="G37" s="24" t="n"/>
      <c r="H37" s="24" t="n"/>
      <c r="I37" s="56" t="n"/>
      <c r="J37" s="24" t="n"/>
      <c r="K37" s="24" t="n"/>
      <c r="L37" s="24" t="n"/>
      <c r="M37" s="24" t="n"/>
      <c r="N37" s="24" t="n"/>
      <c r="O37" s="56" t="n"/>
      <c r="P37" s="57" t="n"/>
      <c r="Q37" s="56" t="n"/>
      <c r="R37" s="56" t="n"/>
      <c r="S37" s="56">
        <f>IF(Q37&lt;&gt;"", Q37-R37, "")</f>
        <v/>
      </c>
      <c r="T37" s="58">
        <f>IF(AND(O37&lt;&gt;"", O37&gt;0, S37&lt;&gt;""), S37/O37, "")</f>
        <v/>
      </c>
      <c r="U37" s="24">
        <f>IF(S37="","", IF(S37&gt;0, "WIN", IF(S37&lt;0, "LOSS", "BE")))</f>
        <v/>
      </c>
      <c r="V37" s="24" t="n"/>
      <c r="W37" s="24" t="n"/>
    </row>
    <row r="38">
      <c r="A38" s="20" t="n">
        <v>34</v>
      </c>
      <c r="B38" s="20" t="n"/>
      <c r="C38" s="20" t="n"/>
      <c r="D38" s="20" t="n"/>
      <c r="E38" s="20" t="n"/>
      <c r="F38" s="20" t="n"/>
      <c r="G38" s="20" t="n"/>
      <c r="H38" s="20" t="n"/>
      <c r="I38" s="53" t="n"/>
      <c r="J38" s="20" t="n"/>
      <c r="K38" s="20" t="n"/>
      <c r="L38" s="20" t="n"/>
      <c r="M38" s="20" t="n"/>
      <c r="N38" s="20" t="n"/>
      <c r="O38" s="53" t="n"/>
      <c r="P38" s="54" t="n"/>
      <c r="Q38" s="53" t="n"/>
      <c r="R38" s="53" t="n"/>
      <c r="S38" s="53">
        <f>IF(Q38&lt;&gt;"", Q38-R38, "")</f>
        <v/>
      </c>
      <c r="T38" s="55">
        <f>IF(AND(O38&lt;&gt;"", O38&gt;0, S38&lt;&gt;""), S38/O38, "")</f>
        <v/>
      </c>
      <c r="U38" s="20">
        <f>IF(S38="","", IF(S38&gt;0, "WIN", IF(S38&lt;0, "LOSS", "BE")))</f>
        <v/>
      </c>
      <c r="V38" s="20" t="n"/>
      <c r="W38" s="20" t="n"/>
    </row>
    <row r="39">
      <c r="A39" s="24" t="n">
        <v>35</v>
      </c>
      <c r="B39" s="24" t="n"/>
      <c r="C39" s="24" t="n"/>
      <c r="D39" s="24" t="n"/>
      <c r="E39" s="24" t="n"/>
      <c r="F39" s="24" t="n"/>
      <c r="G39" s="24" t="n"/>
      <c r="H39" s="24" t="n"/>
      <c r="I39" s="56" t="n"/>
      <c r="J39" s="24" t="n"/>
      <c r="K39" s="24" t="n"/>
      <c r="L39" s="24" t="n"/>
      <c r="M39" s="24" t="n"/>
      <c r="N39" s="24" t="n"/>
      <c r="O39" s="56" t="n"/>
      <c r="P39" s="57" t="n"/>
      <c r="Q39" s="56" t="n"/>
      <c r="R39" s="56" t="n"/>
      <c r="S39" s="56">
        <f>IF(Q39&lt;&gt;"", Q39-R39, "")</f>
        <v/>
      </c>
      <c r="T39" s="58">
        <f>IF(AND(O39&lt;&gt;"", O39&gt;0, S39&lt;&gt;""), S39/O39, "")</f>
        <v/>
      </c>
      <c r="U39" s="24">
        <f>IF(S39="","", IF(S39&gt;0, "WIN", IF(S39&lt;0, "LOSS", "BE")))</f>
        <v/>
      </c>
      <c r="V39" s="24" t="n"/>
      <c r="W39" s="24" t="n"/>
    </row>
    <row r="40">
      <c r="A40" s="20" t="n">
        <v>36</v>
      </c>
      <c r="B40" s="20" t="n"/>
      <c r="C40" s="20" t="n"/>
      <c r="D40" s="20" t="n"/>
      <c r="E40" s="20" t="n"/>
      <c r="F40" s="20" t="n"/>
      <c r="G40" s="20" t="n"/>
      <c r="H40" s="20" t="n"/>
      <c r="I40" s="53" t="n"/>
      <c r="J40" s="20" t="n"/>
      <c r="K40" s="20" t="n"/>
      <c r="L40" s="20" t="n"/>
      <c r="M40" s="20" t="n"/>
      <c r="N40" s="20" t="n"/>
      <c r="O40" s="53" t="n"/>
      <c r="P40" s="54" t="n"/>
      <c r="Q40" s="53" t="n"/>
      <c r="R40" s="53" t="n"/>
      <c r="S40" s="53">
        <f>IF(Q40&lt;&gt;"", Q40-R40, "")</f>
        <v/>
      </c>
      <c r="T40" s="55">
        <f>IF(AND(O40&lt;&gt;"", O40&gt;0, S40&lt;&gt;""), S40/O40, "")</f>
        <v/>
      </c>
      <c r="U40" s="20">
        <f>IF(S40="","", IF(S40&gt;0, "WIN", IF(S40&lt;0, "LOSS", "BE")))</f>
        <v/>
      </c>
      <c r="V40" s="20" t="n"/>
      <c r="W40" s="20" t="n"/>
    </row>
    <row r="41">
      <c r="A41" s="24" t="n">
        <v>37</v>
      </c>
      <c r="B41" s="24" t="n"/>
      <c r="C41" s="24" t="n"/>
      <c r="D41" s="24" t="n"/>
      <c r="E41" s="24" t="n"/>
      <c r="F41" s="24" t="n"/>
      <c r="G41" s="24" t="n"/>
      <c r="H41" s="24" t="n"/>
      <c r="I41" s="56" t="n"/>
      <c r="J41" s="24" t="n"/>
      <c r="K41" s="24" t="n"/>
      <c r="L41" s="24" t="n"/>
      <c r="M41" s="24" t="n"/>
      <c r="N41" s="24" t="n"/>
      <c r="O41" s="56" t="n"/>
      <c r="P41" s="57" t="n"/>
      <c r="Q41" s="56" t="n"/>
      <c r="R41" s="56" t="n"/>
      <c r="S41" s="56">
        <f>IF(Q41&lt;&gt;"", Q41-R41, "")</f>
        <v/>
      </c>
      <c r="T41" s="58">
        <f>IF(AND(O41&lt;&gt;"", O41&gt;0, S41&lt;&gt;""), S41/O41, "")</f>
        <v/>
      </c>
      <c r="U41" s="24">
        <f>IF(S41="","", IF(S41&gt;0, "WIN", IF(S41&lt;0, "LOSS", "BE")))</f>
        <v/>
      </c>
      <c r="V41" s="24" t="n"/>
      <c r="W41" s="24" t="n"/>
    </row>
    <row r="42">
      <c r="A42" s="20" t="n">
        <v>38</v>
      </c>
      <c r="B42" s="20" t="n"/>
      <c r="C42" s="20" t="n"/>
      <c r="D42" s="20" t="n"/>
      <c r="E42" s="20" t="n"/>
      <c r="F42" s="20" t="n"/>
      <c r="G42" s="20" t="n"/>
      <c r="H42" s="20" t="n"/>
      <c r="I42" s="53" t="n"/>
      <c r="J42" s="20" t="n"/>
      <c r="K42" s="20" t="n"/>
      <c r="L42" s="20" t="n"/>
      <c r="M42" s="20" t="n"/>
      <c r="N42" s="20" t="n"/>
      <c r="O42" s="53" t="n"/>
      <c r="P42" s="54" t="n"/>
      <c r="Q42" s="53" t="n"/>
      <c r="R42" s="53" t="n"/>
      <c r="S42" s="53">
        <f>IF(Q42&lt;&gt;"", Q42-R42, "")</f>
        <v/>
      </c>
      <c r="T42" s="55">
        <f>IF(AND(O42&lt;&gt;"", O42&gt;0, S42&lt;&gt;""), S42/O42, "")</f>
        <v/>
      </c>
      <c r="U42" s="20">
        <f>IF(S42="","", IF(S42&gt;0, "WIN", IF(S42&lt;0, "LOSS", "BE")))</f>
        <v/>
      </c>
      <c r="V42" s="20" t="n"/>
      <c r="W42" s="20" t="n"/>
    </row>
    <row r="43">
      <c r="A43" s="24" t="n">
        <v>39</v>
      </c>
      <c r="B43" s="24" t="n"/>
      <c r="C43" s="24" t="n"/>
      <c r="D43" s="24" t="n"/>
      <c r="E43" s="24" t="n"/>
      <c r="F43" s="24" t="n"/>
      <c r="G43" s="24" t="n"/>
      <c r="H43" s="24" t="n"/>
      <c r="I43" s="56" t="n"/>
      <c r="J43" s="24" t="n"/>
      <c r="K43" s="24" t="n"/>
      <c r="L43" s="24" t="n"/>
      <c r="M43" s="24" t="n"/>
      <c r="N43" s="24" t="n"/>
      <c r="O43" s="56" t="n"/>
      <c r="P43" s="57" t="n"/>
      <c r="Q43" s="56" t="n"/>
      <c r="R43" s="56" t="n"/>
      <c r="S43" s="56">
        <f>IF(Q43&lt;&gt;"", Q43-R43, "")</f>
        <v/>
      </c>
      <c r="T43" s="58">
        <f>IF(AND(O43&lt;&gt;"", O43&gt;0, S43&lt;&gt;""), S43/O43, "")</f>
        <v/>
      </c>
      <c r="U43" s="24">
        <f>IF(S43="","", IF(S43&gt;0, "WIN", IF(S43&lt;0, "LOSS", "BE")))</f>
        <v/>
      </c>
      <c r="V43" s="24" t="n"/>
      <c r="W43" s="24" t="n"/>
    </row>
    <row r="44">
      <c r="A44" s="20" t="n">
        <v>40</v>
      </c>
      <c r="B44" s="20" t="n"/>
      <c r="C44" s="20" t="n"/>
      <c r="D44" s="20" t="n"/>
      <c r="E44" s="20" t="n"/>
      <c r="F44" s="20" t="n"/>
      <c r="G44" s="20" t="n"/>
      <c r="H44" s="20" t="n"/>
      <c r="I44" s="53" t="n"/>
      <c r="J44" s="20" t="n"/>
      <c r="K44" s="20" t="n"/>
      <c r="L44" s="20" t="n"/>
      <c r="M44" s="20" t="n"/>
      <c r="N44" s="20" t="n"/>
      <c r="O44" s="53" t="n"/>
      <c r="P44" s="54" t="n"/>
      <c r="Q44" s="53" t="n"/>
      <c r="R44" s="53" t="n"/>
      <c r="S44" s="53">
        <f>IF(Q44&lt;&gt;"", Q44-R44, "")</f>
        <v/>
      </c>
      <c r="T44" s="55">
        <f>IF(AND(O44&lt;&gt;"", O44&gt;0, S44&lt;&gt;""), S44/O44, "")</f>
        <v/>
      </c>
      <c r="U44" s="20">
        <f>IF(S44="","", IF(S44&gt;0, "WIN", IF(S44&lt;0, "LOSS", "BE")))</f>
        <v/>
      </c>
      <c r="V44" s="20" t="n"/>
      <c r="W44" s="20" t="n"/>
    </row>
    <row r="45">
      <c r="A45" s="24" t="n">
        <v>41</v>
      </c>
      <c r="B45" s="24" t="n"/>
      <c r="C45" s="24" t="n"/>
      <c r="D45" s="24" t="n"/>
      <c r="E45" s="24" t="n"/>
      <c r="F45" s="24" t="n"/>
      <c r="G45" s="24" t="n"/>
      <c r="H45" s="24" t="n"/>
      <c r="I45" s="56" t="n"/>
      <c r="J45" s="24" t="n"/>
      <c r="K45" s="24" t="n"/>
      <c r="L45" s="24" t="n"/>
      <c r="M45" s="24" t="n"/>
      <c r="N45" s="24" t="n"/>
      <c r="O45" s="56" t="n"/>
      <c r="P45" s="57" t="n"/>
      <c r="Q45" s="56" t="n"/>
      <c r="R45" s="56" t="n"/>
      <c r="S45" s="56">
        <f>IF(Q45&lt;&gt;"", Q45-R45, "")</f>
        <v/>
      </c>
      <c r="T45" s="58">
        <f>IF(AND(O45&lt;&gt;"", O45&gt;0, S45&lt;&gt;""), S45/O45, "")</f>
        <v/>
      </c>
      <c r="U45" s="24">
        <f>IF(S45="","", IF(S45&gt;0, "WIN", IF(S45&lt;0, "LOSS", "BE")))</f>
        <v/>
      </c>
      <c r="V45" s="24" t="n"/>
      <c r="W45" s="24" t="n"/>
    </row>
    <row r="46">
      <c r="A46" s="20" t="n">
        <v>42</v>
      </c>
      <c r="B46" s="20" t="n"/>
      <c r="C46" s="20" t="n"/>
      <c r="D46" s="20" t="n"/>
      <c r="E46" s="20" t="n"/>
      <c r="F46" s="20" t="n"/>
      <c r="G46" s="20" t="n"/>
      <c r="H46" s="20" t="n"/>
      <c r="I46" s="53" t="n"/>
      <c r="J46" s="20" t="n"/>
      <c r="K46" s="20" t="n"/>
      <c r="L46" s="20" t="n"/>
      <c r="M46" s="20" t="n"/>
      <c r="N46" s="20" t="n"/>
      <c r="O46" s="53" t="n"/>
      <c r="P46" s="54" t="n"/>
      <c r="Q46" s="53" t="n"/>
      <c r="R46" s="53" t="n"/>
      <c r="S46" s="53">
        <f>IF(Q46&lt;&gt;"", Q46-R46, "")</f>
        <v/>
      </c>
      <c r="T46" s="55">
        <f>IF(AND(O46&lt;&gt;"", O46&gt;0, S46&lt;&gt;""), S46/O46, "")</f>
        <v/>
      </c>
      <c r="U46" s="20">
        <f>IF(S46="","", IF(S46&gt;0, "WIN", IF(S46&lt;0, "LOSS", "BE")))</f>
        <v/>
      </c>
      <c r="V46" s="20" t="n"/>
      <c r="W46" s="20" t="n"/>
    </row>
    <row r="47">
      <c r="A47" s="24" t="n">
        <v>43</v>
      </c>
      <c r="B47" s="24" t="n"/>
      <c r="C47" s="24" t="n"/>
      <c r="D47" s="24" t="n"/>
      <c r="E47" s="24" t="n"/>
      <c r="F47" s="24" t="n"/>
      <c r="G47" s="24" t="n"/>
      <c r="H47" s="24" t="n"/>
      <c r="I47" s="56" t="n"/>
      <c r="J47" s="24" t="n"/>
      <c r="K47" s="24" t="n"/>
      <c r="L47" s="24" t="n"/>
      <c r="M47" s="24" t="n"/>
      <c r="N47" s="24" t="n"/>
      <c r="O47" s="56" t="n"/>
      <c r="P47" s="57" t="n"/>
      <c r="Q47" s="56" t="n"/>
      <c r="R47" s="56" t="n"/>
      <c r="S47" s="56">
        <f>IF(Q47&lt;&gt;"", Q47-R47, "")</f>
        <v/>
      </c>
      <c r="T47" s="58">
        <f>IF(AND(O47&lt;&gt;"", O47&gt;0, S47&lt;&gt;""), S47/O47, "")</f>
        <v/>
      </c>
      <c r="U47" s="24">
        <f>IF(S47="","", IF(S47&gt;0, "WIN", IF(S47&lt;0, "LOSS", "BE")))</f>
        <v/>
      </c>
      <c r="V47" s="24" t="n"/>
      <c r="W47" s="24" t="n"/>
    </row>
    <row r="48">
      <c r="A48" s="20" t="n">
        <v>44</v>
      </c>
      <c r="B48" s="20" t="n"/>
      <c r="C48" s="20" t="n"/>
      <c r="D48" s="20" t="n"/>
      <c r="E48" s="20" t="n"/>
      <c r="F48" s="20" t="n"/>
      <c r="G48" s="20" t="n"/>
      <c r="H48" s="20" t="n"/>
      <c r="I48" s="53" t="n"/>
      <c r="J48" s="20" t="n"/>
      <c r="K48" s="20" t="n"/>
      <c r="L48" s="20" t="n"/>
      <c r="M48" s="20" t="n"/>
      <c r="N48" s="20" t="n"/>
      <c r="O48" s="53" t="n"/>
      <c r="P48" s="54" t="n"/>
      <c r="Q48" s="53" t="n"/>
      <c r="R48" s="53" t="n"/>
      <c r="S48" s="53">
        <f>IF(Q48&lt;&gt;"", Q48-R48, "")</f>
        <v/>
      </c>
      <c r="T48" s="55">
        <f>IF(AND(O48&lt;&gt;"", O48&gt;0, S48&lt;&gt;""), S48/O48, "")</f>
        <v/>
      </c>
      <c r="U48" s="20">
        <f>IF(S48="","", IF(S48&gt;0, "WIN", IF(S48&lt;0, "LOSS", "BE")))</f>
        <v/>
      </c>
      <c r="V48" s="20" t="n"/>
      <c r="W48" s="20" t="n"/>
    </row>
    <row r="49">
      <c r="A49" s="24" t="n">
        <v>45</v>
      </c>
      <c r="B49" s="24" t="n"/>
      <c r="C49" s="24" t="n"/>
      <c r="D49" s="24" t="n"/>
      <c r="E49" s="24" t="n"/>
      <c r="F49" s="24" t="n"/>
      <c r="G49" s="24" t="n"/>
      <c r="H49" s="24" t="n"/>
      <c r="I49" s="56" t="n"/>
      <c r="J49" s="24" t="n"/>
      <c r="K49" s="24" t="n"/>
      <c r="L49" s="24" t="n"/>
      <c r="M49" s="24" t="n"/>
      <c r="N49" s="24" t="n"/>
      <c r="O49" s="56" t="n"/>
      <c r="P49" s="57" t="n"/>
      <c r="Q49" s="56" t="n"/>
      <c r="R49" s="56" t="n"/>
      <c r="S49" s="56">
        <f>IF(Q49&lt;&gt;"", Q49-R49, "")</f>
        <v/>
      </c>
      <c r="T49" s="58">
        <f>IF(AND(O49&lt;&gt;"", O49&gt;0, S49&lt;&gt;""), S49/O49, "")</f>
        <v/>
      </c>
      <c r="U49" s="24">
        <f>IF(S49="","", IF(S49&gt;0, "WIN", IF(S49&lt;0, "LOSS", "BE")))</f>
        <v/>
      </c>
      <c r="V49" s="24" t="n"/>
      <c r="W49" s="24" t="n"/>
    </row>
    <row r="50">
      <c r="A50" s="20" t="n">
        <v>46</v>
      </c>
      <c r="B50" s="20" t="n"/>
      <c r="C50" s="20" t="n"/>
      <c r="D50" s="20" t="n"/>
      <c r="E50" s="20" t="n"/>
      <c r="F50" s="20" t="n"/>
      <c r="G50" s="20" t="n"/>
      <c r="H50" s="20" t="n"/>
      <c r="I50" s="53" t="n"/>
      <c r="J50" s="20" t="n"/>
      <c r="K50" s="20" t="n"/>
      <c r="L50" s="20" t="n"/>
      <c r="M50" s="20" t="n"/>
      <c r="N50" s="20" t="n"/>
      <c r="O50" s="53" t="n"/>
      <c r="P50" s="54" t="n"/>
      <c r="Q50" s="53" t="n"/>
      <c r="R50" s="53" t="n"/>
      <c r="S50" s="53">
        <f>IF(Q50&lt;&gt;"", Q50-R50, "")</f>
        <v/>
      </c>
      <c r="T50" s="55">
        <f>IF(AND(O50&lt;&gt;"", O50&gt;0, S50&lt;&gt;""), S50/O50, "")</f>
        <v/>
      </c>
      <c r="U50" s="20">
        <f>IF(S50="","", IF(S50&gt;0, "WIN", IF(S50&lt;0, "LOSS", "BE")))</f>
        <v/>
      </c>
      <c r="V50" s="20" t="n"/>
      <c r="W50" s="20" t="n"/>
    </row>
    <row r="51">
      <c r="A51" s="24" t="n">
        <v>47</v>
      </c>
      <c r="B51" s="24" t="n"/>
      <c r="C51" s="24" t="n"/>
      <c r="D51" s="24" t="n"/>
      <c r="E51" s="24" t="n"/>
      <c r="F51" s="24" t="n"/>
      <c r="G51" s="24" t="n"/>
      <c r="H51" s="24" t="n"/>
      <c r="I51" s="56" t="n"/>
      <c r="J51" s="24" t="n"/>
      <c r="K51" s="24" t="n"/>
      <c r="L51" s="24" t="n"/>
      <c r="M51" s="24" t="n"/>
      <c r="N51" s="24" t="n"/>
      <c r="O51" s="56" t="n"/>
      <c r="P51" s="57" t="n"/>
      <c r="Q51" s="56" t="n"/>
      <c r="R51" s="56" t="n"/>
      <c r="S51" s="56">
        <f>IF(Q51&lt;&gt;"", Q51-R51, "")</f>
        <v/>
      </c>
      <c r="T51" s="58">
        <f>IF(AND(O51&lt;&gt;"", O51&gt;0, S51&lt;&gt;""), S51/O51, "")</f>
        <v/>
      </c>
      <c r="U51" s="24">
        <f>IF(S51="","", IF(S51&gt;0, "WIN", IF(S51&lt;0, "LOSS", "BE")))</f>
        <v/>
      </c>
      <c r="V51" s="24" t="n"/>
      <c r="W51" s="24" t="n"/>
    </row>
    <row r="52">
      <c r="A52" s="20" t="n">
        <v>48</v>
      </c>
      <c r="B52" s="20" t="n"/>
      <c r="C52" s="20" t="n"/>
      <c r="D52" s="20" t="n"/>
      <c r="E52" s="20" t="n"/>
      <c r="F52" s="20" t="n"/>
      <c r="G52" s="20" t="n"/>
      <c r="H52" s="20" t="n"/>
      <c r="I52" s="53" t="n"/>
      <c r="J52" s="20" t="n"/>
      <c r="K52" s="20" t="n"/>
      <c r="L52" s="20" t="n"/>
      <c r="M52" s="20" t="n"/>
      <c r="N52" s="20" t="n"/>
      <c r="O52" s="53" t="n"/>
      <c r="P52" s="54" t="n"/>
      <c r="Q52" s="53" t="n"/>
      <c r="R52" s="53" t="n"/>
      <c r="S52" s="53">
        <f>IF(Q52&lt;&gt;"", Q52-R52, "")</f>
        <v/>
      </c>
      <c r="T52" s="55">
        <f>IF(AND(O52&lt;&gt;"", O52&gt;0, S52&lt;&gt;""), S52/O52, "")</f>
        <v/>
      </c>
      <c r="U52" s="20">
        <f>IF(S52="","", IF(S52&gt;0, "WIN", IF(S52&lt;0, "LOSS", "BE")))</f>
        <v/>
      </c>
      <c r="V52" s="20" t="n"/>
      <c r="W52" s="20" t="n"/>
    </row>
    <row r="53">
      <c r="A53" s="24" t="n">
        <v>49</v>
      </c>
      <c r="B53" s="24" t="n"/>
      <c r="C53" s="24" t="n"/>
      <c r="D53" s="24" t="n"/>
      <c r="E53" s="24" t="n"/>
      <c r="F53" s="24" t="n"/>
      <c r="G53" s="24" t="n"/>
      <c r="H53" s="24" t="n"/>
      <c r="I53" s="56" t="n"/>
      <c r="J53" s="24" t="n"/>
      <c r="K53" s="24" t="n"/>
      <c r="L53" s="24" t="n"/>
      <c r="M53" s="24" t="n"/>
      <c r="N53" s="24" t="n"/>
      <c r="O53" s="56" t="n"/>
      <c r="P53" s="57" t="n"/>
      <c r="Q53" s="56" t="n"/>
      <c r="R53" s="56" t="n"/>
      <c r="S53" s="56">
        <f>IF(Q53&lt;&gt;"", Q53-R53, "")</f>
        <v/>
      </c>
      <c r="T53" s="58">
        <f>IF(AND(O53&lt;&gt;"", O53&gt;0, S53&lt;&gt;""), S53/O53, "")</f>
        <v/>
      </c>
      <c r="U53" s="24">
        <f>IF(S53="","", IF(S53&gt;0, "WIN", IF(S53&lt;0, "LOSS", "BE")))</f>
        <v/>
      </c>
      <c r="V53" s="24" t="n"/>
      <c r="W53" s="24" t="n"/>
    </row>
    <row r="54">
      <c r="A54" s="20" t="n">
        <v>50</v>
      </c>
      <c r="B54" s="20" t="n"/>
      <c r="C54" s="20" t="n"/>
      <c r="D54" s="20" t="n"/>
      <c r="E54" s="20" t="n"/>
      <c r="F54" s="20" t="n"/>
      <c r="G54" s="20" t="n"/>
      <c r="H54" s="20" t="n"/>
      <c r="I54" s="53" t="n"/>
      <c r="J54" s="20" t="n"/>
      <c r="K54" s="20" t="n"/>
      <c r="L54" s="20" t="n"/>
      <c r="M54" s="20" t="n"/>
      <c r="N54" s="20" t="n"/>
      <c r="O54" s="53" t="n"/>
      <c r="P54" s="54" t="n"/>
      <c r="Q54" s="53" t="n"/>
      <c r="R54" s="53" t="n"/>
      <c r="S54" s="53">
        <f>IF(Q54&lt;&gt;"", Q54-R54, "")</f>
        <v/>
      </c>
      <c r="T54" s="55">
        <f>IF(AND(O54&lt;&gt;"", O54&gt;0, S54&lt;&gt;""), S54/O54, "")</f>
        <v/>
      </c>
      <c r="U54" s="20">
        <f>IF(S54="","", IF(S54&gt;0, "WIN", IF(S54&lt;0, "LOSS", "BE")))</f>
        <v/>
      </c>
      <c r="V54" s="20" t="n"/>
      <c r="W54" s="20" t="n"/>
    </row>
    <row r="55">
      <c r="A55" s="24" t="n">
        <v>51</v>
      </c>
      <c r="B55" s="24" t="n"/>
      <c r="C55" s="24" t="n"/>
      <c r="D55" s="24" t="n"/>
      <c r="E55" s="24" t="n"/>
      <c r="F55" s="24" t="n"/>
      <c r="G55" s="24" t="n"/>
      <c r="H55" s="24" t="n"/>
      <c r="I55" s="56" t="n"/>
      <c r="J55" s="24" t="n"/>
      <c r="K55" s="24" t="n"/>
      <c r="L55" s="24" t="n"/>
      <c r="M55" s="24" t="n"/>
      <c r="N55" s="24" t="n"/>
      <c r="O55" s="56" t="n"/>
      <c r="P55" s="57" t="n"/>
      <c r="Q55" s="56" t="n"/>
      <c r="R55" s="56" t="n"/>
      <c r="S55" s="56">
        <f>IF(Q55&lt;&gt;"", Q55-R55, "")</f>
        <v/>
      </c>
      <c r="T55" s="58">
        <f>IF(AND(O55&lt;&gt;"", O55&gt;0, S55&lt;&gt;""), S55/O55, "")</f>
        <v/>
      </c>
      <c r="U55" s="24">
        <f>IF(S55="","", IF(S55&gt;0, "WIN", IF(S55&lt;0, "LOSS", "BE")))</f>
        <v/>
      </c>
      <c r="V55" s="24" t="n"/>
      <c r="W55" s="24" t="n"/>
    </row>
    <row r="56">
      <c r="A56" s="20" t="n">
        <v>52</v>
      </c>
      <c r="B56" s="20" t="n"/>
      <c r="C56" s="20" t="n"/>
      <c r="D56" s="20" t="n"/>
      <c r="E56" s="20" t="n"/>
      <c r="F56" s="20" t="n"/>
      <c r="G56" s="20" t="n"/>
      <c r="H56" s="20" t="n"/>
      <c r="I56" s="53" t="n"/>
      <c r="J56" s="20" t="n"/>
      <c r="K56" s="20" t="n"/>
      <c r="L56" s="20" t="n"/>
      <c r="M56" s="20" t="n"/>
      <c r="N56" s="20" t="n"/>
      <c r="O56" s="53" t="n"/>
      <c r="P56" s="54" t="n"/>
      <c r="Q56" s="53" t="n"/>
      <c r="R56" s="53" t="n"/>
      <c r="S56" s="53">
        <f>IF(Q56&lt;&gt;"", Q56-R56, "")</f>
        <v/>
      </c>
      <c r="T56" s="55">
        <f>IF(AND(O56&lt;&gt;"", O56&gt;0, S56&lt;&gt;""), S56/O56, "")</f>
        <v/>
      </c>
      <c r="U56" s="20">
        <f>IF(S56="","", IF(S56&gt;0, "WIN", IF(S56&lt;0, "LOSS", "BE")))</f>
        <v/>
      </c>
      <c r="V56" s="20" t="n"/>
      <c r="W56" s="20" t="n"/>
    </row>
    <row r="57">
      <c r="A57" s="24" t="n">
        <v>53</v>
      </c>
      <c r="B57" s="24" t="n"/>
      <c r="C57" s="24" t="n"/>
      <c r="D57" s="24" t="n"/>
      <c r="E57" s="24" t="n"/>
      <c r="F57" s="24" t="n"/>
      <c r="G57" s="24" t="n"/>
      <c r="H57" s="24" t="n"/>
      <c r="I57" s="56" t="n"/>
      <c r="J57" s="24" t="n"/>
      <c r="K57" s="24" t="n"/>
      <c r="L57" s="24" t="n"/>
      <c r="M57" s="24" t="n"/>
      <c r="N57" s="24" t="n"/>
      <c r="O57" s="56" t="n"/>
      <c r="P57" s="57" t="n"/>
      <c r="Q57" s="56" t="n"/>
      <c r="R57" s="56" t="n"/>
      <c r="S57" s="56">
        <f>IF(Q57&lt;&gt;"", Q57-R57, "")</f>
        <v/>
      </c>
      <c r="T57" s="58">
        <f>IF(AND(O57&lt;&gt;"", O57&gt;0, S57&lt;&gt;""), S57/O57, "")</f>
        <v/>
      </c>
      <c r="U57" s="24">
        <f>IF(S57="","", IF(S57&gt;0, "WIN", IF(S57&lt;0, "LOSS", "BE")))</f>
        <v/>
      </c>
      <c r="V57" s="24" t="n"/>
      <c r="W57" s="24" t="n"/>
    </row>
    <row r="58">
      <c r="A58" s="20" t="n">
        <v>54</v>
      </c>
      <c r="B58" s="20" t="n"/>
      <c r="C58" s="20" t="n"/>
      <c r="D58" s="20" t="n"/>
      <c r="E58" s="20" t="n"/>
      <c r="F58" s="20" t="n"/>
      <c r="G58" s="20" t="n"/>
      <c r="H58" s="20" t="n"/>
      <c r="I58" s="53" t="n"/>
      <c r="J58" s="20" t="n"/>
      <c r="K58" s="20" t="n"/>
      <c r="L58" s="20" t="n"/>
      <c r="M58" s="20" t="n"/>
      <c r="N58" s="20" t="n"/>
      <c r="O58" s="53" t="n"/>
      <c r="P58" s="54" t="n"/>
      <c r="Q58" s="53" t="n"/>
      <c r="R58" s="53" t="n"/>
      <c r="S58" s="53">
        <f>IF(Q58&lt;&gt;"", Q58-R58, "")</f>
        <v/>
      </c>
      <c r="T58" s="55">
        <f>IF(AND(O58&lt;&gt;"", O58&gt;0, S58&lt;&gt;""), S58/O58, "")</f>
        <v/>
      </c>
      <c r="U58" s="20">
        <f>IF(S58="","", IF(S58&gt;0, "WIN", IF(S58&lt;0, "LOSS", "BE")))</f>
        <v/>
      </c>
      <c r="V58" s="20" t="n"/>
      <c r="W58" s="20" t="n"/>
    </row>
    <row r="59">
      <c r="A59" s="24" t="n">
        <v>55</v>
      </c>
      <c r="B59" s="24" t="n"/>
      <c r="C59" s="24" t="n"/>
      <c r="D59" s="24" t="n"/>
      <c r="E59" s="24" t="n"/>
      <c r="F59" s="24" t="n"/>
      <c r="G59" s="24" t="n"/>
      <c r="H59" s="24" t="n"/>
      <c r="I59" s="56" t="n"/>
      <c r="J59" s="24" t="n"/>
      <c r="K59" s="24" t="n"/>
      <c r="L59" s="24" t="n"/>
      <c r="M59" s="24" t="n"/>
      <c r="N59" s="24" t="n"/>
      <c r="O59" s="56" t="n"/>
      <c r="P59" s="57" t="n"/>
      <c r="Q59" s="56" t="n"/>
      <c r="R59" s="56" t="n"/>
      <c r="S59" s="56">
        <f>IF(Q59&lt;&gt;"", Q59-R59, "")</f>
        <v/>
      </c>
      <c r="T59" s="58">
        <f>IF(AND(O59&lt;&gt;"", O59&gt;0, S59&lt;&gt;""), S59/O59, "")</f>
        <v/>
      </c>
      <c r="U59" s="24">
        <f>IF(S59="","", IF(S59&gt;0, "WIN", IF(S59&lt;0, "LOSS", "BE")))</f>
        <v/>
      </c>
      <c r="V59" s="24" t="n"/>
      <c r="W59" s="24" t="n"/>
    </row>
    <row r="60">
      <c r="A60" s="20" t="n">
        <v>56</v>
      </c>
      <c r="B60" s="20" t="n"/>
      <c r="C60" s="20" t="n"/>
      <c r="D60" s="20" t="n"/>
      <c r="E60" s="20" t="n"/>
      <c r="F60" s="20" t="n"/>
      <c r="G60" s="20" t="n"/>
      <c r="H60" s="20" t="n"/>
      <c r="I60" s="53" t="n"/>
      <c r="J60" s="20" t="n"/>
      <c r="K60" s="20" t="n"/>
      <c r="L60" s="20" t="n"/>
      <c r="M60" s="20" t="n"/>
      <c r="N60" s="20" t="n"/>
      <c r="O60" s="53" t="n"/>
      <c r="P60" s="54" t="n"/>
      <c r="Q60" s="53" t="n"/>
      <c r="R60" s="53" t="n"/>
      <c r="S60" s="53">
        <f>IF(Q60&lt;&gt;"", Q60-R60, "")</f>
        <v/>
      </c>
      <c r="T60" s="55">
        <f>IF(AND(O60&lt;&gt;"", O60&gt;0, S60&lt;&gt;""), S60/O60, "")</f>
        <v/>
      </c>
      <c r="U60" s="20">
        <f>IF(S60="","", IF(S60&gt;0, "WIN", IF(S60&lt;0, "LOSS", "BE")))</f>
        <v/>
      </c>
      <c r="V60" s="20" t="n"/>
      <c r="W60" s="20" t="n"/>
    </row>
    <row r="61">
      <c r="A61" s="24" t="n">
        <v>57</v>
      </c>
      <c r="B61" s="24" t="n"/>
      <c r="C61" s="24" t="n"/>
      <c r="D61" s="24" t="n"/>
      <c r="E61" s="24" t="n"/>
      <c r="F61" s="24" t="n"/>
      <c r="G61" s="24" t="n"/>
      <c r="H61" s="24" t="n"/>
      <c r="I61" s="56" t="n"/>
      <c r="J61" s="24" t="n"/>
      <c r="K61" s="24" t="n"/>
      <c r="L61" s="24" t="n"/>
      <c r="M61" s="24" t="n"/>
      <c r="N61" s="24" t="n"/>
      <c r="O61" s="56" t="n"/>
      <c r="P61" s="57" t="n"/>
      <c r="Q61" s="56" t="n"/>
      <c r="R61" s="56" t="n"/>
      <c r="S61" s="56">
        <f>IF(Q61&lt;&gt;"", Q61-R61, "")</f>
        <v/>
      </c>
      <c r="T61" s="58">
        <f>IF(AND(O61&lt;&gt;"", O61&gt;0, S61&lt;&gt;""), S61/O61, "")</f>
        <v/>
      </c>
      <c r="U61" s="24">
        <f>IF(S61="","", IF(S61&gt;0, "WIN", IF(S61&lt;0, "LOSS", "BE")))</f>
        <v/>
      </c>
      <c r="V61" s="24" t="n"/>
      <c r="W61" s="24" t="n"/>
    </row>
    <row r="62">
      <c r="A62" s="20" t="n">
        <v>58</v>
      </c>
      <c r="B62" s="20" t="n"/>
      <c r="C62" s="20" t="n"/>
      <c r="D62" s="20" t="n"/>
      <c r="E62" s="20" t="n"/>
      <c r="F62" s="20" t="n"/>
      <c r="G62" s="20" t="n"/>
      <c r="H62" s="20" t="n"/>
      <c r="I62" s="53" t="n"/>
      <c r="J62" s="20" t="n"/>
      <c r="K62" s="20" t="n"/>
      <c r="L62" s="20" t="n"/>
      <c r="M62" s="20" t="n"/>
      <c r="N62" s="20" t="n"/>
      <c r="O62" s="53" t="n"/>
      <c r="P62" s="54" t="n"/>
      <c r="Q62" s="53" t="n"/>
      <c r="R62" s="53" t="n"/>
      <c r="S62" s="53">
        <f>IF(Q62&lt;&gt;"", Q62-R62, "")</f>
        <v/>
      </c>
      <c r="T62" s="55">
        <f>IF(AND(O62&lt;&gt;"", O62&gt;0, S62&lt;&gt;""), S62/O62, "")</f>
        <v/>
      </c>
      <c r="U62" s="20">
        <f>IF(S62="","", IF(S62&gt;0, "WIN", IF(S62&lt;0, "LOSS", "BE")))</f>
        <v/>
      </c>
      <c r="V62" s="20" t="n"/>
      <c r="W62" s="20" t="n"/>
    </row>
    <row r="63">
      <c r="A63" s="24" t="n">
        <v>59</v>
      </c>
      <c r="B63" s="24" t="n"/>
      <c r="C63" s="24" t="n"/>
      <c r="D63" s="24" t="n"/>
      <c r="E63" s="24" t="n"/>
      <c r="F63" s="24" t="n"/>
      <c r="G63" s="24" t="n"/>
      <c r="H63" s="24" t="n"/>
      <c r="I63" s="56" t="n"/>
      <c r="J63" s="24" t="n"/>
      <c r="K63" s="24" t="n"/>
      <c r="L63" s="24" t="n"/>
      <c r="M63" s="24" t="n"/>
      <c r="N63" s="24" t="n"/>
      <c r="O63" s="56" t="n"/>
      <c r="P63" s="57" t="n"/>
      <c r="Q63" s="56" t="n"/>
      <c r="R63" s="56" t="n"/>
      <c r="S63" s="56">
        <f>IF(Q63&lt;&gt;"", Q63-R63, "")</f>
        <v/>
      </c>
      <c r="T63" s="58">
        <f>IF(AND(O63&lt;&gt;"", O63&gt;0, S63&lt;&gt;""), S63/O63, "")</f>
        <v/>
      </c>
      <c r="U63" s="24">
        <f>IF(S63="","", IF(S63&gt;0, "WIN", IF(S63&lt;0, "LOSS", "BE")))</f>
        <v/>
      </c>
      <c r="V63" s="24" t="n"/>
      <c r="W63" s="24" t="n"/>
    </row>
    <row r="64">
      <c r="A64" s="20" t="n">
        <v>60</v>
      </c>
      <c r="B64" s="20" t="n"/>
      <c r="C64" s="20" t="n"/>
      <c r="D64" s="20" t="n"/>
      <c r="E64" s="20" t="n"/>
      <c r="F64" s="20" t="n"/>
      <c r="G64" s="20" t="n"/>
      <c r="H64" s="20" t="n"/>
      <c r="I64" s="53" t="n"/>
      <c r="J64" s="20" t="n"/>
      <c r="K64" s="20" t="n"/>
      <c r="L64" s="20" t="n"/>
      <c r="M64" s="20" t="n"/>
      <c r="N64" s="20" t="n"/>
      <c r="O64" s="53" t="n"/>
      <c r="P64" s="54" t="n"/>
      <c r="Q64" s="53" t="n"/>
      <c r="R64" s="53" t="n"/>
      <c r="S64" s="53">
        <f>IF(Q64&lt;&gt;"", Q64-R64, "")</f>
        <v/>
      </c>
      <c r="T64" s="55">
        <f>IF(AND(O64&lt;&gt;"", O64&gt;0, S64&lt;&gt;""), S64/O64, "")</f>
        <v/>
      </c>
      <c r="U64" s="20">
        <f>IF(S64="","", IF(S64&gt;0, "WIN", IF(S64&lt;0, "LOSS", "BE")))</f>
        <v/>
      </c>
      <c r="V64" s="20" t="n"/>
      <c r="W64" s="20" t="n"/>
    </row>
    <row r="65">
      <c r="A65" s="24" t="n">
        <v>61</v>
      </c>
      <c r="B65" s="24" t="n"/>
      <c r="C65" s="24" t="n"/>
      <c r="D65" s="24" t="n"/>
      <c r="E65" s="24" t="n"/>
      <c r="F65" s="24" t="n"/>
      <c r="G65" s="24" t="n"/>
      <c r="H65" s="24" t="n"/>
      <c r="I65" s="56" t="n"/>
      <c r="J65" s="24" t="n"/>
      <c r="K65" s="24" t="n"/>
      <c r="L65" s="24" t="n"/>
      <c r="M65" s="24" t="n"/>
      <c r="N65" s="24" t="n"/>
      <c r="O65" s="56" t="n"/>
      <c r="P65" s="57" t="n"/>
      <c r="Q65" s="56" t="n"/>
      <c r="R65" s="56" t="n"/>
      <c r="S65" s="56">
        <f>IF(Q65&lt;&gt;"", Q65-R65, "")</f>
        <v/>
      </c>
      <c r="T65" s="58">
        <f>IF(AND(O65&lt;&gt;"", O65&gt;0, S65&lt;&gt;""), S65/O65, "")</f>
        <v/>
      </c>
      <c r="U65" s="24">
        <f>IF(S65="","", IF(S65&gt;0, "WIN", IF(S65&lt;0, "LOSS", "BE")))</f>
        <v/>
      </c>
      <c r="V65" s="24" t="n"/>
      <c r="W65" s="24" t="n"/>
    </row>
    <row r="66">
      <c r="A66" s="20" t="n">
        <v>62</v>
      </c>
      <c r="B66" s="20" t="n"/>
      <c r="C66" s="20" t="n"/>
      <c r="D66" s="20" t="n"/>
      <c r="E66" s="20" t="n"/>
      <c r="F66" s="20" t="n"/>
      <c r="G66" s="20" t="n"/>
      <c r="H66" s="20" t="n"/>
      <c r="I66" s="53" t="n"/>
      <c r="J66" s="20" t="n"/>
      <c r="K66" s="20" t="n"/>
      <c r="L66" s="20" t="n"/>
      <c r="M66" s="20" t="n"/>
      <c r="N66" s="20" t="n"/>
      <c r="O66" s="53" t="n"/>
      <c r="P66" s="54" t="n"/>
      <c r="Q66" s="53" t="n"/>
      <c r="R66" s="53" t="n"/>
      <c r="S66" s="53">
        <f>IF(Q66&lt;&gt;"", Q66-R66, "")</f>
        <v/>
      </c>
      <c r="T66" s="55">
        <f>IF(AND(O66&lt;&gt;"", O66&gt;0, S66&lt;&gt;""), S66/O66, "")</f>
        <v/>
      </c>
      <c r="U66" s="20">
        <f>IF(S66="","", IF(S66&gt;0, "WIN", IF(S66&lt;0, "LOSS", "BE")))</f>
        <v/>
      </c>
      <c r="V66" s="20" t="n"/>
      <c r="W66" s="20" t="n"/>
    </row>
    <row r="67">
      <c r="A67" s="24" t="n">
        <v>63</v>
      </c>
      <c r="B67" s="24" t="n"/>
      <c r="C67" s="24" t="n"/>
      <c r="D67" s="24" t="n"/>
      <c r="E67" s="24" t="n"/>
      <c r="F67" s="24" t="n"/>
      <c r="G67" s="24" t="n"/>
      <c r="H67" s="24" t="n"/>
      <c r="I67" s="56" t="n"/>
      <c r="J67" s="24" t="n"/>
      <c r="K67" s="24" t="n"/>
      <c r="L67" s="24" t="n"/>
      <c r="M67" s="24" t="n"/>
      <c r="N67" s="24" t="n"/>
      <c r="O67" s="56" t="n"/>
      <c r="P67" s="57" t="n"/>
      <c r="Q67" s="56" t="n"/>
      <c r="R67" s="56" t="n"/>
      <c r="S67" s="56">
        <f>IF(Q67&lt;&gt;"", Q67-R67, "")</f>
        <v/>
      </c>
      <c r="T67" s="58">
        <f>IF(AND(O67&lt;&gt;"", O67&gt;0, S67&lt;&gt;""), S67/O67, "")</f>
        <v/>
      </c>
      <c r="U67" s="24">
        <f>IF(S67="","", IF(S67&gt;0, "WIN", IF(S67&lt;0, "LOSS", "BE")))</f>
        <v/>
      </c>
      <c r="V67" s="24" t="n"/>
      <c r="W67" s="24" t="n"/>
    </row>
    <row r="68">
      <c r="A68" s="20" t="n">
        <v>64</v>
      </c>
      <c r="B68" s="20" t="n"/>
      <c r="C68" s="20" t="n"/>
      <c r="D68" s="20" t="n"/>
      <c r="E68" s="20" t="n"/>
      <c r="F68" s="20" t="n"/>
      <c r="G68" s="20" t="n"/>
      <c r="H68" s="20" t="n"/>
      <c r="I68" s="53" t="n"/>
      <c r="J68" s="20" t="n"/>
      <c r="K68" s="20" t="n"/>
      <c r="L68" s="20" t="n"/>
      <c r="M68" s="20" t="n"/>
      <c r="N68" s="20" t="n"/>
      <c r="O68" s="53" t="n"/>
      <c r="P68" s="54" t="n"/>
      <c r="Q68" s="53" t="n"/>
      <c r="R68" s="53" t="n"/>
      <c r="S68" s="53">
        <f>IF(Q68&lt;&gt;"", Q68-R68, "")</f>
        <v/>
      </c>
      <c r="T68" s="55">
        <f>IF(AND(O68&lt;&gt;"", O68&gt;0, S68&lt;&gt;""), S68/O68, "")</f>
        <v/>
      </c>
      <c r="U68" s="20">
        <f>IF(S68="","", IF(S68&gt;0, "WIN", IF(S68&lt;0, "LOSS", "BE")))</f>
        <v/>
      </c>
      <c r="V68" s="20" t="n"/>
      <c r="W68" s="20" t="n"/>
    </row>
    <row r="69">
      <c r="A69" s="24" t="n">
        <v>65</v>
      </c>
      <c r="B69" s="24" t="n"/>
      <c r="C69" s="24" t="n"/>
      <c r="D69" s="24" t="n"/>
      <c r="E69" s="24" t="n"/>
      <c r="F69" s="24" t="n"/>
      <c r="G69" s="24" t="n"/>
      <c r="H69" s="24" t="n"/>
      <c r="I69" s="56" t="n"/>
      <c r="J69" s="24" t="n"/>
      <c r="K69" s="24" t="n"/>
      <c r="L69" s="24" t="n"/>
      <c r="M69" s="24" t="n"/>
      <c r="N69" s="24" t="n"/>
      <c r="O69" s="56" t="n"/>
      <c r="P69" s="57" t="n"/>
      <c r="Q69" s="56" t="n"/>
      <c r="R69" s="56" t="n"/>
      <c r="S69" s="56">
        <f>IF(Q69&lt;&gt;"", Q69-R69, "")</f>
        <v/>
      </c>
      <c r="T69" s="58">
        <f>IF(AND(O69&lt;&gt;"", O69&gt;0, S69&lt;&gt;""), S69/O69, "")</f>
        <v/>
      </c>
      <c r="U69" s="24">
        <f>IF(S69="","", IF(S69&gt;0, "WIN", IF(S69&lt;0, "LOSS", "BE")))</f>
        <v/>
      </c>
      <c r="V69" s="24" t="n"/>
      <c r="W69" s="24" t="n"/>
    </row>
    <row r="70">
      <c r="A70" s="20" t="n">
        <v>66</v>
      </c>
      <c r="B70" s="20" t="n"/>
      <c r="C70" s="20" t="n"/>
      <c r="D70" s="20" t="n"/>
      <c r="E70" s="20" t="n"/>
      <c r="F70" s="20" t="n"/>
      <c r="G70" s="20" t="n"/>
      <c r="H70" s="20" t="n"/>
      <c r="I70" s="53" t="n"/>
      <c r="J70" s="20" t="n"/>
      <c r="K70" s="20" t="n"/>
      <c r="L70" s="20" t="n"/>
      <c r="M70" s="20" t="n"/>
      <c r="N70" s="20" t="n"/>
      <c r="O70" s="53" t="n"/>
      <c r="P70" s="54" t="n"/>
      <c r="Q70" s="53" t="n"/>
      <c r="R70" s="53" t="n"/>
      <c r="S70" s="53">
        <f>IF(Q70&lt;&gt;"", Q70-R70, "")</f>
        <v/>
      </c>
      <c r="T70" s="55">
        <f>IF(AND(O70&lt;&gt;"", O70&gt;0, S70&lt;&gt;""), S70/O70, "")</f>
        <v/>
      </c>
      <c r="U70" s="20">
        <f>IF(S70="","", IF(S70&gt;0, "WIN", IF(S70&lt;0, "LOSS", "BE")))</f>
        <v/>
      </c>
      <c r="V70" s="20" t="n"/>
      <c r="W70" s="20" t="n"/>
    </row>
    <row r="71">
      <c r="A71" s="24" t="n">
        <v>67</v>
      </c>
      <c r="B71" s="24" t="n"/>
      <c r="C71" s="24" t="n"/>
      <c r="D71" s="24" t="n"/>
      <c r="E71" s="24" t="n"/>
      <c r="F71" s="24" t="n"/>
      <c r="G71" s="24" t="n"/>
      <c r="H71" s="24" t="n"/>
      <c r="I71" s="56" t="n"/>
      <c r="J71" s="24" t="n"/>
      <c r="K71" s="24" t="n"/>
      <c r="L71" s="24" t="n"/>
      <c r="M71" s="24" t="n"/>
      <c r="N71" s="24" t="n"/>
      <c r="O71" s="56" t="n"/>
      <c r="P71" s="57" t="n"/>
      <c r="Q71" s="56" t="n"/>
      <c r="R71" s="56" t="n"/>
      <c r="S71" s="56">
        <f>IF(Q71&lt;&gt;"", Q71-R71, "")</f>
        <v/>
      </c>
      <c r="T71" s="58">
        <f>IF(AND(O71&lt;&gt;"", O71&gt;0, S71&lt;&gt;""), S71/O71, "")</f>
        <v/>
      </c>
      <c r="U71" s="24">
        <f>IF(S71="","", IF(S71&gt;0, "WIN", IF(S71&lt;0, "LOSS", "BE")))</f>
        <v/>
      </c>
      <c r="V71" s="24" t="n"/>
      <c r="W71" s="24" t="n"/>
    </row>
    <row r="72">
      <c r="A72" s="20" t="n">
        <v>68</v>
      </c>
      <c r="B72" s="20" t="n"/>
      <c r="C72" s="20" t="n"/>
      <c r="D72" s="20" t="n"/>
      <c r="E72" s="20" t="n"/>
      <c r="F72" s="20" t="n"/>
      <c r="G72" s="20" t="n"/>
      <c r="H72" s="20" t="n"/>
      <c r="I72" s="53" t="n"/>
      <c r="J72" s="20" t="n"/>
      <c r="K72" s="20" t="n"/>
      <c r="L72" s="20" t="n"/>
      <c r="M72" s="20" t="n"/>
      <c r="N72" s="20" t="n"/>
      <c r="O72" s="53" t="n"/>
      <c r="P72" s="54" t="n"/>
      <c r="Q72" s="53" t="n"/>
      <c r="R72" s="53" t="n"/>
      <c r="S72" s="53">
        <f>IF(Q72&lt;&gt;"", Q72-R72, "")</f>
        <v/>
      </c>
      <c r="T72" s="55">
        <f>IF(AND(O72&lt;&gt;"", O72&gt;0, S72&lt;&gt;""), S72/O72, "")</f>
        <v/>
      </c>
      <c r="U72" s="20">
        <f>IF(S72="","", IF(S72&gt;0, "WIN", IF(S72&lt;0, "LOSS", "BE")))</f>
        <v/>
      </c>
      <c r="V72" s="20" t="n"/>
      <c r="W72" s="20" t="n"/>
    </row>
    <row r="73">
      <c r="A73" s="24" t="n">
        <v>69</v>
      </c>
      <c r="B73" s="24" t="n"/>
      <c r="C73" s="24" t="n"/>
      <c r="D73" s="24" t="n"/>
      <c r="E73" s="24" t="n"/>
      <c r="F73" s="24" t="n"/>
      <c r="G73" s="24" t="n"/>
      <c r="H73" s="24" t="n"/>
      <c r="I73" s="56" t="n"/>
      <c r="J73" s="24" t="n"/>
      <c r="K73" s="24" t="n"/>
      <c r="L73" s="24" t="n"/>
      <c r="M73" s="24" t="n"/>
      <c r="N73" s="24" t="n"/>
      <c r="O73" s="56" t="n"/>
      <c r="P73" s="57" t="n"/>
      <c r="Q73" s="56" t="n"/>
      <c r="R73" s="56" t="n"/>
      <c r="S73" s="56">
        <f>IF(Q73&lt;&gt;"", Q73-R73, "")</f>
        <v/>
      </c>
      <c r="T73" s="58">
        <f>IF(AND(O73&lt;&gt;"", O73&gt;0, S73&lt;&gt;""), S73/O73, "")</f>
        <v/>
      </c>
      <c r="U73" s="24">
        <f>IF(S73="","", IF(S73&gt;0, "WIN", IF(S73&lt;0, "LOSS", "BE")))</f>
        <v/>
      </c>
      <c r="V73" s="24" t="n"/>
      <c r="W73" s="24" t="n"/>
    </row>
    <row r="74">
      <c r="A74" s="20" t="n">
        <v>70</v>
      </c>
      <c r="B74" s="20" t="n"/>
      <c r="C74" s="20" t="n"/>
      <c r="D74" s="20" t="n"/>
      <c r="E74" s="20" t="n"/>
      <c r="F74" s="20" t="n"/>
      <c r="G74" s="20" t="n"/>
      <c r="H74" s="20" t="n"/>
      <c r="I74" s="53" t="n"/>
      <c r="J74" s="20" t="n"/>
      <c r="K74" s="20" t="n"/>
      <c r="L74" s="20" t="n"/>
      <c r="M74" s="20" t="n"/>
      <c r="N74" s="20" t="n"/>
      <c r="O74" s="53" t="n"/>
      <c r="P74" s="54" t="n"/>
      <c r="Q74" s="53" t="n"/>
      <c r="R74" s="53" t="n"/>
      <c r="S74" s="53">
        <f>IF(Q74&lt;&gt;"", Q74-R74, "")</f>
        <v/>
      </c>
      <c r="T74" s="55">
        <f>IF(AND(O74&lt;&gt;"", O74&gt;0, S74&lt;&gt;""), S74/O74, "")</f>
        <v/>
      </c>
      <c r="U74" s="20">
        <f>IF(S74="","", IF(S74&gt;0, "WIN", IF(S74&lt;0, "LOSS", "BE")))</f>
        <v/>
      </c>
      <c r="V74" s="20" t="n"/>
      <c r="W74" s="20" t="n"/>
    </row>
    <row r="75">
      <c r="A75" s="24" t="n">
        <v>71</v>
      </c>
      <c r="B75" s="24" t="n"/>
      <c r="C75" s="24" t="n"/>
      <c r="D75" s="24" t="n"/>
      <c r="E75" s="24" t="n"/>
      <c r="F75" s="24" t="n"/>
      <c r="G75" s="24" t="n"/>
      <c r="H75" s="24" t="n"/>
      <c r="I75" s="56" t="n"/>
      <c r="J75" s="24" t="n"/>
      <c r="K75" s="24" t="n"/>
      <c r="L75" s="24" t="n"/>
      <c r="M75" s="24" t="n"/>
      <c r="N75" s="24" t="n"/>
      <c r="O75" s="56" t="n"/>
      <c r="P75" s="57" t="n"/>
      <c r="Q75" s="56" t="n"/>
      <c r="R75" s="56" t="n"/>
      <c r="S75" s="56">
        <f>IF(Q75&lt;&gt;"", Q75-R75, "")</f>
        <v/>
      </c>
      <c r="T75" s="58">
        <f>IF(AND(O75&lt;&gt;"", O75&gt;0, S75&lt;&gt;""), S75/O75, "")</f>
        <v/>
      </c>
      <c r="U75" s="24">
        <f>IF(S75="","", IF(S75&gt;0, "WIN", IF(S75&lt;0, "LOSS", "BE")))</f>
        <v/>
      </c>
      <c r="V75" s="24" t="n"/>
      <c r="W75" s="24" t="n"/>
    </row>
    <row r="76">
      <c r="A76" s="20" t="n">
        <v>72</v>
      </c>
      <c r="B76" s="20" t="n"/>
      <c r="C76" s="20" t="n"/>
      <c r="D76" s="20" t="n"/>
      <c r="E76" s="20" t="n"/>
      <c r="F76" s="20" t="n"/>
      <c r="G76" s="20" t="n"/>
      <c r="H76" s="20" t="n"/>
      <c r="I76" s="53" t="n"/>
      <c r="J76" s="20" t="n"/>
      <c r="K76" s="20" t="n"/>
      <c r="L76" s="20" t="n"/>
      <c r="M76" s="20" t="n"/>
      <c r="N76" s="20" t="n"/>
      <c r="O76" s="53" t="n"/>
      <c r="P76" s="54" t="n"/>
      <c r="Q76" s="53" t="n"/>
      <c r="R76" s="53" t="n"/>
      <c r="S76" s="53">
        <f>IF(Q76&lt;&gt;"", Q76-R76, "")</f>
        <v/>
      </c>
      <c r="T76" s="55">
        <f>IF(AND(O76&lt;&gt;"", O76&gt;0, S76&lt;&gt;""), S76/O76, "")</f>
        <v/>
      </c>
      <c r="U76" s="20">
        <f>IF(S76="","", IF(S76&gt;0, "WIN", IF(S76&lt;0, "LOSS", "BE")))</f>
        <v/>
      </c>
      <c r="V76" s="20" t="n"/>
      <c r="W76" s="20" t="n"/>
    </row>
    <row r="77">
      <c r="A77" s="24" t="n">
        <v>73</v>
      </c>
      <c r="B77" s="24" t="n"/>
      <c r="C77" s="24" t="n"/>
      <c r="D77" s="24" t="n"/>
      <c r="E77" s="24" t="n"/>
      <c r="F77" s="24" t="n"/>
      <c r="G77" s="24" t="n"/>
      <c r="H77" s="24" t="n"/>
      <c r="I77" s="56" t="n"/>
      <c r="J77" s="24" t="n"/>
      <c r="K77" s="24" t="n"/>
      <c r="L77" s="24" t="n"/>
      <c r="M77" s="24" t="n"/>
      <c r="N77" s="24" t="n"/>
      <c r="O77" s="56" t="n"/>
      <c r="P77" s="57" t="n"/>
      <c r="Q77" s="56" t="n"/>
      <c r="R77" s="56" t="n"/>
      <c r="S77" s="56">
        <f>IF(Q77&lt;&gt;"", Q77-R77, "")</f>
        <v/>
      </c>
      <c r="T77" s="58">
        <f>IF(AND(O77&lt;&gt;"", O77&gt;0, S77&lt;&gt;""), S77/O77, "")</f>
        <v/>
      </c>
      <c r="U77" s="24">
        <f>IF(S77="","", IF(S77&gt;0, "WIN", IF(S77&lt;0, "LOSS", "BE")))</f>
        <v/>
      </c>
      <c r="V77" s="24" t="n"/>
      <c r="W77" s="24" t="n"/>
    </row>
    <row r="78">
      <c r="A78" s="20" t="n">
        <v>74</v>
      </c>
      <c r="B78" s="20" t="n"/>
      <c r="C78" s="20" t="n"/>
      <c r="D78" s="20" t="n"/>
      <c r="E78" s="20" t="n"/>
      <c r="F78" s="20" t="n"/>
      <c r="G78" s="20" t="n"/>
      <c r="H78" s="20" t="n"/>
      <c r="I78" s="53" t="n"/>
      <c r="J78" s="20" t="n"/>
      <c r="K78" s="20" t="n"/>
      <c r="L78" s="20" t="n"/>
      <c r="M78" s="20" t="n"/>
      <c r="N78" s="20" t="n"/>
      <c r="O78" s="53" t="n"/>
      <c r="P78" s="54" t="n"/>
      <c r="Q78" s="53" t="n"/>
      <c r="R78" s="53" t="n"/>
      <c r="S78" s="53">
        <f>IF(Q78&lt;&gt;"", Q78-R78, "")</f>
        <v/>
      </c>
      <c r="T78" s="55">
        <f>IF(AND(O78&lt;&gt;"", O78&gt;0, S78&lt;&gt;""), S78/O78, "")</f>
        <v/>
      </c>
      <c r="U78" s="20">
        <f>IF(S78="","", IF(S78&gt;0, "WIN", IF(S78&lt;0, "LOSS", "BE")))</f>
        <v/>
      </c>
      <c r="V78" s="20" t="n"/>
      <c r="W78" s="20" t="n"/>
    </row>
    <row r="79">
      <c r="A79" s="24" t="n">
        <v>75</v>
      </c>
      <c r="B79" s="24" t="n"/>
      <c r="C79" s="24" t="n"/>
      <c r="D79" s="24" t="n"/>
      <c r="E79" s="24" t="n"/>
      <c r="F79" s="24" t="n"/>
      <c r="G79" s="24" t="n"/>
      <c r="H79" s="24" t="n"/>
      <c r="I79" s="56" t="n"/>
      <c r="J79" s="24" t="n"/>
      <c r="K79" s="24" t="n"/>
      <c r="L79" s="24" t="n"/>
      <c r="M79" s="24" t="n"/>
      <c r="N79" s="24" t="n"/>
      <c r="O79" s="56" t="n"/>
      <c r="P79" s="57" t="n"/>
      <c r="Q79" s="56" t="n"/>
      <c r="R79" s="56" t="n"/>
      <c r="S79" s="56">
        <f>IF(Q79&lt;&gt;"", Q79-R79, "")</f>
        <v/>
      </c>
      <c r="T79" s="58">
        <f>IF(AND(O79&lt;&gt;"", O79&gt;0, S79&lt;&gt;""), S79/O79, "")</f>
        <v/>
      </c>
      <c r="U79" s="24">
        <f>IF(S79="","", IF(S79&gt;0, "WIN", IF(S79&lt;0, "LOSS", "BE")))</f>
        <v/>
      </c>
      <c r="V79" s="24" t="n"/>
      <c r="W79" s="24" t="n"/>
    </row>
    <row r="80">
      <c r="A80" s="20" t="n">
        <v>76</v>
      </c>
      <c r="B80" s="20" t="n"/>
      <c r="C80" s="20" t="n"/>
      <c r="D80" s="20" t="n"/>
      <c r="E80" s="20" t="n"/>
      <c r="F80" s="20" t="n"/>
      <c r="G80" s="20" t="n"/>
      <c r="H80" s="20" t="n"/>
      <c r="I80" s="53" t="n"/>
      <c r="J80" s="20" t="n"/>
      <c r="K80" s="20" t="n"/>
      <c r="L80" s="20" t="n"/>
      <c r="M80" s="20" t="n"/>
      <c r="N80" s="20" t="n"/>
      <c r="O80" s="53" t="n"/>
      <c r="P80" s="54" t="n"/>
      <c r="Q80" s="53" t="n"/>
      <c r="R80" s="53" t="n"/>
      <c r="S80" s="53">
        <f>IF(Q80&lt;&gt;"", Q80-R80, "")</f>
        <v/>
      </c>
      <c r="T80" s="55">
        <f>IF(AND(O80&lt;&gt;"", O80&gt;0, S80&lt;&gt;""), S80/O80, "")</f>
        <v/>
      </c>
      <c r="U80" s="20">
        <f>IF(S80="","", IF(S80&gt;0, "WIN", IF(S80&lt;0, "LOSS", "BE")))</f>
        <v/>
      </c>
      <c r="V80" s="20" t="n"/>
      <c r="W80" s="20" t="n"/>
    </row>
    <row r="81">
      <c r="A81" s="24" t="n">
        <v>77</v>
      </c>
      <c r="B81" s="24" t="n"/>
      <c r="C81" s="24" t="n"/>
      <c r="D81" s="24" t="n"/>
      <c r="E81" s="24" t="n"/>
      <c r="F81" s="24" t="n"/>
      <c r="G81" s="24" t="n"/>
      <c r="H81" s="24" t="n"/>
      <c r="I81" s="56" t="n"/>
      <c r="J81" s="24" t="n"/>
      <c r="K81" s="24" t="n"/>
      <c r="L81" s="24" t="n"/>
      <c r="M81" s="24" t="n"/>
      <c r="N81" s="24" t="n"/>
      <c r="O81" s="56" t="n"/>
      <c r="P81" s="57" t="n"/>
      <c r="Q81" s="56" t="n"/>
      <c r="R81" s="56" t="n"/>
      <c r="S81" s="56">
        <f>IF(Q81&lt;&gt;"", Q81-R81, "")</f>
        <v/>
      </c>
      <c r="T81" s="58">
        <f>IF(AND(O81&lt;&gt;"", O81&gt;0, S81&lt;&gt;""), S81/O81, "")</f>
        <v/>
      </c>
      <c r="U81" s="24">
        <f>IF(S81="","", IF(S81&gt;0, "WIN", IF(S81&lt;0, "LOSS", "BE")))</f>
        <v/>
      </c>
      <c r="V81" s="24" t="n"/>
      <c r="W81" s="24" t="n"/>
    </row>
    <row r="82">
      <c r="A82" s="20" t="n">
        <v>78</v>
      </c>
      <c r="B82" s="20" t="n"/>
      <c r="C82" s="20" t="n"/>
      <c r="D82" s="20" t="n"/>
      <c r="E82" s="20" t="n"/>
      <c r="F82" s="20" t="n"/>
      <c r="G82" s="20" t="n"/>
      <c r="H82" s="20" t="n"/>
      <c r="I82" s="53" t="n"/>
      <c r="J82" s="20" t="n"/>
      <c r="K82" s="20" t="n"/>
      <c r="L82" s="20" t="n"/>
      <c r="M82" s="20" t="n"/>
      <c r="N82" s="20" t="n"/>
      <c r="O82" s="53" t="n"/>
      <c r="P82" s="54" t="n"/>
      <c r="Q82" s="53" t="n"/>
      <c r="R82" s="53" t="n"/>
      <c r="S82" s="53">
        <f>IF(Q82&lt;&gt;"", Q82-R82, "")</f>
        <v/>
      </c>
      <c r="T82" s="55">
        <f>IF(AND(O82&lt;&gt;"", O82&gt;0, S82&lt;&gt;""), S82/O82, "")</f>
        <v/>
      </c>
      <c r="U82" s="20">
        <f>IF(S82="","", IF(S82&gt;0, "WIN", IF(S82&lt;0, "LOSS", "BE")))</f>
        <v/>
      </c>
      <c r="V82" s="20" t="n"/>
      <c r="W82" s="20" t="n"/>
    </row>
    <row r="83">
      <c r="A83" s="24" t="n">
        <v>79</v>
      </c>
      <c r="B83" s="24" t="n"/>
      <c r="C83" s="24" t="n"/>
      <c r="D83" s="24" t="n"/>
      <c r="E83" s="24" t="n"/>
      <c r="F83" s="24" t="n"/>
      <c r="G83" s="24" t="n"/>
      <c r="H83" s="24" t="n"/>
      <c r="I83" s="56" t="n"/>
      <c r="J83" s="24" t="n"/>
      <c r="K83" s="24" t="n"/>
      <c r="L83" s="24" t="n"/>
      <c r="M83" s="24" t="n"/>
      <c r="N83" s="24" t="n"/>
      <c r="O83" s="56" t="n"/>
      <c r="P83" s="57" t="n"/>
      <c r="Q83" s="56" t="n"/>
      <c r="R83" s="56" t="n"/>
      <c r="S83" s="56">
        <f>IF(Q83&lt;&gt;"", Q83-R83, "")</f>
        <v/>
      </c>
      <c r="T83" s="58">
        <f>IF(AND(O83&lt;&gt;"", O83&gt;0, S83&lt;&gt;""), S83/O83, "")</f>
        <v/>
      </c>
      <c r="U83" s="24">
        <f>IF(S83="","", IF(S83&gt;0, "WIN", IF(S83&lt;0, "LOSS", "BE")))</f>
        <v/>
      </c>
      <c r="V83" s="24" t="n"/>
      <c r="W83" s="24" t="n"/>
    </row>
    <row r="84">
      <c r="A84" s="20" t="n">
        <v>80</v>
      </c>
      <c r="B84" s="20" t="n"/>
      <c r="C84" s="20" t="n"/>
      <c r="D84" s="20" t="n"/>
      <c r="E84" s="20" t="n"/>
      <c r="F84" s="20" t="n"/>
      <c r="G84" s="20" t="n"/>
      <c r="H84" s="20" t="n"/>
      <c r="I84" s="53" t="n"/>
      <c r="J84" s="20" t="n"/>
      <c r="K84" s="20" t="n"/>
      <c r="L84" s="20" t="n"/>
      <c r="M84" s="20" t="n"/>
      <c r="N84" s="20" t="n"/>
      <c r="O84" s="53" t="n"/>
      <c r="P84" s="54" t="n"/>
      <c r="Q84" s="53" t="n"/>
      <c r="R84" s="53" t="n"/>
      <c r="S84" s="53">
        <f>IF(Q84&lt;&gt;"", Q84-R84, "")</f>
        <v/>
      </c>
      <c r="T84" s="55">
        <f>IF(AND(O84&lt;&gt;"", O84&gt;0, S84&lt;&gt;""), S84/O84, "")</f>
        <v/>
      </c>
      <c r="U84" s="20">
        <f>IF(S84="","", IF(S84&gt;0, "WIN", IF(S84&lt;0, "LOSS", "BE")))</f>
        <v/>
      </c>
      <c r="V84" s="20" t="n"/>
      <c r="W84" s="20" t="n"/>
    </row>
    <row r="85">
      <c r="A85" s="24" t="n">
        <v>81</v>
      </c>
      <c r="B85" s="24" t="n"/>
      <c r="C85" s="24" t="n"/>
      <c r="D85" s="24" t="n"/>
      <c r="E85" s="24" t="n"/>
      <c r="F85" s="24" t="n"/>
      <c r="G85" s="24" t="n"/>
      <c r="H85" s="24" t="n"/>
      <c r="I85" s="56" t="n"/>
      <c r="J85" s="24" t="n"/>
      <c r="K85" s="24" t="n"/>
      <c r="L85" s="24" t="n"/>
      <c r="M85" s="24" t="n"/>
      <c r="N85" s="24" t="n"/>
      <c r="O85" s="56" t="n"/>
      <c r="P85" s="57" t="n"/>
      <c r="Q85" s="56" t="n"/>
      <c r="R85" s="56" t="n"/>
      <c r="S85" s="56">
        <f>IF(Q85&lt;&gt;"", Q85-R85, "")</f>
        <v/>
      </c>
      <c r="T85" s="58">
        <f>IF(AND(O85&lt;&gt;"", O85&gt;0, S85&lt;&gt;""), S85/O85, "")</f>
        <v/>
      </c>
      <c r="U85" s="24">
        <f>IF(S85="","", IF(S85&gt;0, "WIN", IF(S85&lt;0, "LOSS", "BE")))</f>
        <v/>
      </c>
      <c r="V85" s="24" t="n"/>
      <c r="W85" s="24" t="n"/>
    </row>
    <row r="86">
      <c r="A86" s="20" t="n">
        <v>82</v>
      </c>
      <c r="B86" s="20" t="n"/>
      <c r="C86" s="20" t="n"/>
      <c r="D86" s="20" t="n"/>
      <c r="E86" s="20" t="n"/>
      <c r="F86" s="20" t="n"/>
      <c r="G86" s="20" t="n"/>
      <c r="H86" s="20" t="n"/>
      <c r="I86" s="53" t="n"/>
      <c r="J86" s="20" t="n"/>
      <c r="K86" s="20" t="n"/>
      <c r="L86" s="20" t="n"/>
      <c r="M86" s="20" t="n"/>
      <c r="N86" s="20" t="n"/>
      <c r="O86" s="53" t="n"/>
      <c r="P86" s="54" t="n"/>
      <c r="Q86" s="53" t="n"/>
      <c r="R86" s="53" t="n"/>
      <c r="S86" s="53">
        <f>IF(Q86&lt;&gt;"", Q86-R86, "")</f>
        <v/>
      </c>
      <c r="T86" s="55">
        <f>IF(AND(O86&lt;&gt;"", O86&gt;0, S86&lt;&gt;""), S86/O86, "")</f>
        <v/>
      </c>
      <c r="U86" s="20">
        <f>IF(S86="","", IF(S86&gt;0, "WIN", IF(S86&lt;0, "LOSS", "BE")))</f>
        <v/>
      </c>
      <c r="V86" s="20" t="n"/>
      <c r="W86" s="20" t="n"/>
    </row>
    <row r="87">
      <c r="A87" s="24" t="n">
        <v>83</v>
      </c>
      <c r="B87" s="24" t="n"/>
      <c r="C87" s="24" t="n"/>
      <c r="D87" s="24" t="n"/>
      <c r="E87" s="24" t="n"/>
      <c r="F87" s="24" t="n"/>
      <c r="G87" s="24" t="n"/>
      <c r="H87" s="24" t="n"/>
      <c r="I87" s="56" t="n"/>
      <c r="J87" s="24" t="n"/>
      <c r="K87" s="24" t="n"/>
      <c r="L87" s="24" t="n"/>
      <c r="M87" s="24" t="n"/>
      <c r="N87" s="24" t="n"/>
      <c r="O87" s="56" t="n"/>
      <c r="P87" s="57" t="n"/>
      <c r="Q87" s="56" t="n"/>
      <c r="R87" s="56" t="n"/>
      <c r="S87" s="56">
        <f>IF(Q87&lt;&gt;"", Q87-R87, "")</f>
        <v/>
      </c>
      <c r="T87" s="58">
        <f>IF(AND(O87&lt;&gt;"", O87&gt;0, S87&lt;&gt;""), S87/O87, "")</f>
        <v/>
      </c>
      <c r="U87" s="24">
        <f>IF(S87="","", IF(S87&gt;0, "WIN", IF(S87&lt;0, "LOSS", "BE")))</f>
        <v/>
      </c>
      <c r="V87" s="24" t="n"/>
      <c r="W87" s="24" t="n"/>
    </row>
    <row r="88">
      <c r="A88" s="20" t="n">
        <v>84</v>
      </c>
      <c r="B88" s="20" t="n"/>
      <c r="C88" s="20" t="n"/>
      <c r="D88" s="20" t="n"/>
      <c r="E88" s="20" t="n"/>
      <c r="F88" s="20" t="n"/>
      <c r="G88" s="20" t="n"/>
      <c r="H88" s="20" t="n"/>
      <c r="I88" s="53" t="n"/>
      <c r="J88" s="20" t="n"/>
      <c r="K88" s="20" t="n"/>
      <c r="L88" s="20" t="n"/>
      <c r="M88" s="20" t="n"/>
      <c r="N88" s="20" t="n"/>
      <c r="O88" s="53" t="n"/>
      <c r="P88" s="54" t="n"/>
      <c r="Q88" s="53" t="n"/>
      <c r="R88" s="53" t="n"/>
      <c r="S88" s="53">
        <f>IF(Q88&lt;&gt;"", Q88-R88, "")</f>
        <v/>
      </c>
      <c r="T88" s="55">
        <f>IF(AND(O88&lt;&gt;"", O88&gt;0, S88&lt;&gt;""), S88/O88, "")</f>
        <v/>
      </c>
      <c r="U88" s="20">
        <f>IF(S88="","", IF(S88&gt;0, "WIN", IF(S88&lt;0, "LOSS", "BE")))</f>
        <v/>
      </c>
      <c r="V88" s="20" t="n"/>
      <c r="W88" s="20" t="n"/>
    </row>
    <row r="89">
      <c r="A89" s="24" t="n">
        <v>85</v>
      </c>
      <c r="B89" s="24" t="n"/>
      <c r="C89" s="24" t="n"/>
      <c r="D89" s="24" t="n"/>
      <c r="E89" s="24" t="n"/>
      <c r="F89" s="24" t="n"/>
      <c r="G89" s="24" t="n"/>
      <c r="H89" s="24" t="n"/>
      <c r="I89" s="56" t="n"/>
      <c r="J89" s="24" t="n"/>
      <c r="K89" s="24" t="n"/>
      <c r="L89" s="24" t="n"/>
      <c r="M89" s="24" t="n"/>
      <c r="N89" s="24" t="n"/>
      <c r="O89" s="56" t="n"/>
      <c r="P89" s="57" t="n"/>
      <c r="Q89" s="56" t="n"/>
      <c r="R89" s="56" t="n"/>
      <c r="S89" s="56">
        <f>IF(Q89&lt;&gt;"", Q89-R89, "")</f>
        <v/>
      </c>
      <c r="T89" s="58">
        <f>IF(AND(O89&lt;&gt;"", O89&gt;0, S89&lt;&gt;""), S89/O89, "")</f>
        <v/>
      </c>
      <c r="U89" s="24">
        <f>IF(S89="","", IF(S89&gt;0, "WIN", IF(S89&lt;0, "LOSS", "BE")))</f>
        <v/>
      </c>
      <c r="V89" s="24" t="n"/>
      <c r="W89" s="24" t="n"/>
    </row>
    <row r="90">
      <c r="A90" s="20" t="n">
        <v>86</v>
      </c>
      <c r="B90" s="20" t="n"/>
      <c r="C90" s="20" t="n"/>
      <c r="D90" s="20" t="n"/>
      <c r="E90" s="20" t="n"/>
      <c r="F90" s="20" t="n"/>
      <c r="G90" s="20" t="n"/>
      <c r="H90" s="20" t="n"/>
      <c r="I90" s="53" t="n"/>
      <c r="J90" s="20" t="n"/>
      <c r="K90" s="20" t="n"/>
      <c r="L90" s="20" t="n"/>
      <c r="M90" s="20" t="n"/>
      <c r="N90" s="20" t="n"/>
      <c r="O90" s="53" t="n"/>
      <c r="P90" s="54" t="n"/>
      <c r="Q90" s="53" t="n"/>
      <c r="R90" s="53" t="n"/>
      <c r="S90" s="53">
        <f>IF(Q90&lt;&gt;"", Q90-R90, "")</f>
        <v/>
      </c>
      <c r="T90" s="55">
        <f>IF(AND(O90&lt;&gt;"", O90&gt;0, S90&lt;&gt;""), S90/O90, "")</f>
        <v/>
      </c>
      <c r="U90" s="20">
        <f>IF(S90="","", IF(S90&gt;0, "WIN", IF(S90&lt;0, "LOSS", "BE")))</f>
        <v/>
      </c>
      <c r="V90" s="20" t="n"/>
      <c r="W90" s="20" t="n"/>
    </row>
    <row r="91">
      <c r="A91" s="24" t="n">
        <v>87</v>
      </c>
      <c r="B91" s="24" t="n"/>
      <c r="C91" s="24" t="n"/>
      <c r="D91" s="24" t="n"/>
      <c r="E91" s="24" t="n"/>
      <c r="F91" s="24" t="n"/>
      <c r="G91" s="24" t="n"/>
      <c r="H91" s="24" t="n"/>
      <c r="I91" s="56" t="n"/>
      <c r="J91" s="24" t="n"/>
      <c r="K91" s="24" t="n"/>
      <c r="L91" s="24" t="n"/>
      <c r="M91" s="24" t="n"/>
      <c r="N91" s="24" t="n"/>
      <c r="O91" s="56" t="n"/>
      <c r="P91" s="57" t="n"/>
      <c r="Q91" s="56" t="n"/>
      <c r="R91" s="56" t="n"/>
      <c r="S91" s="56">
        <f>IF(Q91&lt;&gt;"", Q91-R91, "")</f>
        <v/>
      </c>
      <c r="T91" s="58">
        <f>IF(AND(O91&lt;&gt;"", O91&gt;0, S91&lt;&gt;""), S91/O91, "")</f>
        <v/>
      </c>
      <c r="U91" s="24">
        <f>IF(S91="","", IF(S91&gt;0, "WIN", IF(S91&lt;0, "LOSS", "BE")))</f>
        <v/>
      </c>
      <c r="V91" s="24" t="n"/>
      <c r="W91" s="24" t="n"/>
    </row>
    <row r="92">
      <c r="A92" s="20" t="n">
        <v>88</v>
      </c>
      <c r="B92" s="20" t="n"/>
      <c r="C92" s="20" t="n"/>
      <c r="D92" s="20" t="n"/>
      <c r="E92" s="20" t="n"/>
      <c r="F92" s="20" t="n"/>
      <c r="G92" s="20" t="n"/>
      <c r="H92" s="20" t="n"/>
      <c r="I92" s="53" t="n"/>
      <c r="J92" s="20" t="n"/>
      <c r="K92" s="20" t="n"/>
      <c r="L92" s="20" t="n"/>
      <c r="M92" s="20" t="n"/>
      <c r="N92" s="20" t="n"/>
      <c r="O92" s="53" t="n"/>
      <c r="P92" s="54" t="n"/>
      <c r="Q92" s="53" t="n"/>
      <c r="R92" s="53" t="n"/>
      <c r="S92" s="53">
        <f>IF(Q92&lt;&gt;"", Q92-R92, "")</f>
        <v/>
      </c>
      <c r="T92" s="55">
        <f>IF(AND(O92&lt;&gt;"", O92&gt;0, S92&lt;&gt;""), S92/O92, "")</f>
        <v/>
      </c>
      <c r="U92" s="20">
        <f>IF(S92="","", IF(S92&gt;0, "WIN", IF(S92&lt;0, "LOSS", "BE")))</f>
        <v/>
      </c>
      <c r="V92" s="20" t="n"/>
      <c r="W92" s="20" t="n"/>
    </row>
    <row r="93">
      <c r="A93" s="24" t="n">
        <v>89</v>
      </c>
      <c r="B93" s="24" t="n"/>
      <c r="C93" s="24" t="n"/>
      <c r="D93" s="24" t="n"/>
      <c r="E93" s="24" t="n"/>
      <c r="F93" s="24" t="n"/>
      <c r="G93" s="24" t="n"/>
      <c r="H93" s="24" t="n"/>
      <c r="I93" s="56" t="n"/>
      <c r="J93" s="24" t="n"/>
      <c r="K93" s="24" t="n"/>
      <c r="L93" s="24" t="n"/>
      <c r="M93" s="24" t="n"/>
      <c r="N93" s="24" t="n"/>
      <c r="O93" s="56" t="n"/>
      <c r="P93" s="57" t="n"/>
      <c r="Q93" s="56" t="n"/>
      <c r="R93" s="56" t="n"/>
      <c r="S93" s="56">
        <f>IF(Q93&lt;&gt;"", Q93-R93, "")</f>
        <v/>
      </c>
      <c r="T93" s="58">
        <f>IF(AND(O93&lt;&gt;"", O93&gt;0, S93&lt;&gt;""), S93/O93, "")</f>
        <v/>
      </c>
      <c r="U93" s="24">
        <f>IF(S93="","", IF(S93&gt;0, "WIN", IF(S93&lt;0, "LOSS", "BE")))</f>
        <v/>
      </c>
      <c r="V93" s="24" t="n"/>
      <c r="W93" s="24" t="n"/>
    </row>
    <row r="94">
      <c r="A94" s="20" t="n">
        <v>90</v>
      </c>
      <c r="B94" s="20" t="n"/>
      <c r="C94" s="20" t="n"/>
      <c r="D94" s="20" t="n"/>
      <c r="E94" s="20" t="n"/>
      <c r="F94" s="20" t="n"/>
      <c r="G94" s="20" t="n"/>
      <c r="H94" s="20" t="n"/>
      <c r="I94" s="53" t="n"/>
      <c r="J94" s="20" t="n"/>
      <c r="K94" s="20" t="n"/>
      <c r="L94" s="20" t="n"/>
      <c r="M94" s="20" t="n"/>
      <c r="N94" s="20" t="n"/>
      <c r="O94" s="53" t="n"/>
      <c r="P94" s="54" t="n"/>
      <c r="Q94" s="53" t="n"/>
      <c r="R94" s="53" t="n"/>
      <c r="S94" s="53">
        <f>IF(Q94&lt;&gt;"", Q94-R94, "")</f>
        <v/>
      </c>
      <c r="T94" s="55">
        <f>IF(AND(O94&lt;&gt;"", O94&gt;0, S94&lt;&gt;""), S94/O94, "")</f>
        <v/>
      </c>
      <c r="U94" s="20">
        <f>IF(S94="","", IF(S94&gt;0, "WIN", IF(S94&lt;0, "LOSS", "BE")))</f>
        <v/>
      </c>
      <c r="V94" s="20" t="n"/>
      <c r="W94" s="20" t="n"/>
    </row>
    <row r="95">
      <c r="A95" s="24" t="n">
        <v>91</v>
      </c>
      <c r="B95" s="24" t="n"/>
      <c r="C95" s="24" t="n"/>
      <c r="D95" s="24" t="n"/>
      <c r="E95" s="24" t="n"/>
      <c r="F95" s="24" t="n"/>
      <c r="G95" s="24" t="n"/>
      <c r="H95" s="24" t="n"/>
      <c r="I95" s="56" t="n"/>
      <c r="J95" s="24" t="n"/>
      <c r="K95" s="24" t="n"/>
      <c r="L95" s="24" t="n"/>
      <c r="M95" s="24" t="n"/>
      <c r="N95" s="24" t="n"/>
      <c r="O95" s="56" t="n"/>
      <c r="P95" s="57" t="n"/>
      <c r="Q95" s="56" t="n"/>
      <c r="R95" s="56" t="n"/>
      <c r="S95" s="56">
        <f>IF(Q95&lt;&gt;"", Q95-R95, "")</f>
        <v/>
      </c>
      <c r="T95" s="58">
        <f>IF(AND(O95&lt;&gt;"", O95&gt;0, S95&lt;&gt;""), S95/O95, "")</f>
        <v/>
      </c>
      <c r="U95" s="24">
        <f>IF(S95="","", IF(S95&gt;0, "WIN", IF(S95&lt;0, "LOSS", "BE")))</f>
        <v/>
      </c>
      <c r="V95" s="24" t="n"/>
      <c r="W95" s="24" t="n"/>
    </row>
    <row r="96">
      <c r="A96" s="20" t="n">
        <v>92</v>
      </c>
      <c r="B96" s="20" t="n"/>
      <c r="C96" s="20" t="n"/>
      <c r="D96" s="20" t="n"/>
      <c r="E96" s="20" t="n"/>
      <c r="F96" s="20" t="n"/>
      <c r="G96" s="20" t="n"/>
      <c r="H96" s="20" t="n"/>
      <c r="I96" s="53" t="n"/>
      <c r="J96" s="20" t="n"/>
      <c r="K96" s="20" t="n"/>
      <c r="L96" s="20" t="n"/>
      <c r="M96" s="20" t="n"/>
      <c r="N96" s="20" t="n"/>
      <c r="O96" s="53" t="n"/>
      <c r="P96" s="54" t="n"/>
      <c r="Q96" s="53" t="n"/>
      <c r="R96" s="53" t="n"/>
      <c r="S96" s="53">
        <f>IF(Q96&lt;&gt;"", Q96-R96, "")</f>
        <v/>
      </c>
      <c r="T96" s="55">
        <f>IF(AND(O96&lt;&gt;"", O96&gt;0, S96&lt;&gt;""), S96/O96, "")</f>
        <v/>
      </c>
      <c r="U96" s="20">
        <f>IF(S96="","", IF(S96&gt;0, "WIN", IF(S96&lt;0, "LOSS", "BE")))</f>
        <v/>
      </c>
      <c r="V96" s="20" t="n"/>
      <c r="W96" s="20" t="n"/>
    </row>
    <row r="97">
      <c r="A97" s="24" t="n">
        <v>93</v>
      </c>
      <c r="B97" s="24" t="n"/>
      <c r="C97" s="24" t="n"/>
      <c r="D97" s="24" t="n"/>
      <c r="E97" s="24" t="n"/>
      <c r="F97" s="24" t="n"/>
      <c r="G97" s="24" t="n"/>
      <c r="H97" s="24" t="n"/>
      <c r="I97" s="56" t="n"/>
      <c r="J97" s="24" t="n"/>
      <c r="K97" s="24" t="n"/>
      <c r="L97" s="24" t="n"/>
      <c r="M97" s="24" t="n"/>
      <c r="N97" s="24" t="n"/>
      <c r="O97" s="56" t="n"/>
      <c r="P97" s="57" t="n"/>
      <c r="Q97" s="56" t="n"/>
      <c r="R97" s="56" t="n"/>
      <c r="S97" s="56">
        <f>IF(Q97&lt;&gt;"", Q97-R97, "")</f>
        <v/>
      </c>
      <c r="T97" s="58">
        <f>IF(AND(O97&lt;&gt;"", O97&gt;0, S97&lt;&gt;""), S97/O97, "")</f>
        <v/>
      </c>
      <c r="U97" s="24">
        <f>IF(S97="","", IF(S97&gt;0, "WIN", IF(S97&lt;0, "LOSS", "BE")))</f>
        <v/>
      </c>
      <c r="V97" s="24" t="n"/>
      <c r="W97" s="24" t="n"/>
    </row>
    <row r="98">
      <c r="A98" s="20" t="n">
        <v>94</v>
      </c>
      <c r="B98" s="20" t="n"/>
      <c r="C98" s="20" t="n"/>
      <c r="D98" s="20" t="n"/>
      <c r="E98" s="20" t="n"/>
      <c r="F98" s="20" t="n"/>
      <c r="G98" s="20" t="n"/>
      <c r="H98" s="20" t="n"/>
      <c r="I98" s="53" t="n"/>
      <c r="J98" s="20" t="n"/>
      <c r="K98" s="20" t="n"/>
      <c r="L98" s="20" t="n"/>
      <c r="M98" s="20" t="n"/>
      <c r="N98" s="20" t="n"/>
      <c r="O98" s="53" t="n"/>
      <c r="P98" s="54" t="n"/>
      <c r="Q98" s="53" t="n"/>
      <c r="R98" s="53" t="n"/>
      <c r="S98" s="53">
        <f>IF(Q98&lt;&gt;"", Q98-R98, "")</f>
        <v/>
      </c>
      <c r="T98" s="55">
        <f>IF(AND(O98&lt;&gt;"", O98&gt;0, S98&lt;&gt;""), S98/O98, "")</f>
        <v/>
      </c>
      <c r="U98" s="20">
        <f>IF(S98="","", IF(S98&gt;0, "WIN", IF(S98&lt;0, "LOSS", "BE")))</f>
        <v/>
      </c>
      <c r="V98" s="20" t="n"/>
      <c r="W98" s="20" t="n"/>
    </row>
    <row r="99">
      <c r="A99" s="24" t="n">
        <v>95</v>
      </c>
      <c r="B99" s="24" t="n"/>
      <c r="C99" s="24" t="n"/>
      <c r="D99" s="24" t="n"/>
      <c r="E99" s="24" t="n"/>
      <c r="F99" s="24" t="n"/>
      <c r="G99" s="24" t="n"/>
      <c r="H99" s="24" t="n"/>
      <c r="I99" s="56" t="n"/>
      <c r="J99" s="24" t="n"/>
      <c r="K99" s="24" t="n"/>
      <c r="L99" s="24" t="n"/>
      <c r="M99" s="24" t="n"/>
      <c r="N99" s="24" t="n"/>
      <c r="O99" s="56" t="n"/>
      <c r="P99" s="57" t="n"/>
      <c r="Q99" s="56" t="n"/>
      <c r="R99" s="56" t="n"/>
      <c r="S99" s="56">
        <f>IF(Q99&lt;&gt;"", Q99-R99, "")</f>
        <v/>
      </c>
      <c r="T99" s="58">
        <f>IF(AND(O99&lt;&gt;"", O99&gt;0, S99&lt;&gt;""), S99/O99, "")</f>
        <v/>
      </c>
      <c r="U99" s="24">
        <f>IF(S99="","", IF(S99&gt;0, "WIN", IF(S99&lt;0, "LOSS", "BE")))</f>
        <v/>
      </c>
      <c r="V99" s="24" t="n"/>
      <c r="W99" s="24" t="n"/>
    </row>
    <row r="100">
      <c r="A100" s="20" t="n">
        <v>96</v>
      </c>
      <c r="B100" s="20" t="n"/>
      <c r="C100" s="20" t="n"/>
      <c r="D100" s="20" t="n"/>
      <c r="E100" s="20" t="n"/>
      <c r="F100" s="20" t="n"/>
      <c r="G100" s="20" t="n"/>
      <c r="H100" s="20" t="n"/>
      <c r="I100" s="53" t="n"/>
      <c r="J100" s="20" t="n"/>
      <c r="K100" s="20" t="n"/>
      <c r="L100" s="20" t="n"/>
      <c r="M100" s="20" t="n"/>
      <c r="N100" s="20" t="n"/>
      <c r="O100" s="53" t="n"/>
      <c r="P100" s="54" t="n"/>
      <c r="Q100" s="53" t="n"/>
      <c r="R100" s="53" t="n"/>
      <c r="S100" s="53">
        <f>IF(Q100&lt;&gt;"", Q100-R100, "")</f>
        <v/>
      </c>
      <c r="T100" s="55">
        <f>IF(AND(O100&lt;&gt;"", O100&gt;0, S100&lt;&gt;""), S100/O100, "")</f>
        <v/>
      </c>
      <c r="U100" s="20">
        <f>IF(S100="","", IF(S100&gt;0, "WIN", IF(S100&lt;0, "LOSS", "BE")))</f>
        <v/>
      </c>
      <c r="V100" s="20" t="n"/>
      <c r="W100" s="20" t="n"/>
    </row>
  </sheetData>
  <mergeCells count="2">
    <mergeCell ref="A2:W2"/>
    <mergeCell ref="A1:W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16" customWidth="1" min="4" max="4"/>
    <col width="18" customWidth="1" min="5" max="5"/>
    <col width="20" customWidth="1" min="6" max="6"/>
    <col width="16" customWidth="1" min="7" max="7"/>
    <col width="36" customWidth="1" min="8" max="8"/>
  </cols>
  <sheetData>
    <row r="1" ht="36" customHeight="1">
      <c r="A1" s="1" t="inlineStr">
        <is>
          <t>PROP FIRM DAILY DRAWDOWN &amp; RESET CLOCK TRACKER</t>
        </is>
      </c>
    </row>
    <row r="2" ht="20" customHeight="1">
      <c r="A2" s="2" t="inlineStr">
        <is>
          <t>Simulates server midnight equity snapshots. Ensures you never breach FTMO, Funding Pips, or The5ers 5% daily loss limits.</t>
        </is>
      </c>
    </row>
    <row r="4" ht="26" customHeight="1">
      <c r="A4" s="28" t="inlineStr">
        <is>
          <t>Date</t>
        </is>
      </c>
      <c r="B4" s="28" t="inlineStr">
        <is>
          <t>Midnight Balance ($)</t>
        </is>
      </c>
      <c r="C4" s="28" t="inlineStr">
        <is>
          <t>5% Daily Loss Floor ($)</t>
        </is>
      </c>
      <c r="D4" s="28" t="inlineStr">
        <is>
          <t>Day P&amp;L ($)</t>
        </is>
      </c>
      <c r="E4" s="28" t="inlineStr">
        <is>
          <t>Closing Equity ($)</t>
        </is>
      </c>
      <c r="F4" s="28" t="inlineStr">
        <is>
          <t>Remaining Buffer ($)</t>
        </is>
      </c>
      <c r="G4" s="28" t="inlineStr">
        <is>
          <t>Status</t>
        </is>
      </c>
      <c r="H4" s="28" t="inlineStr">
        <is>
          <t>Rule Compliance Notes</t>
        </is>
      </c>
    </row>
    <row r="5" ht="20" customHeight="1">
      <c r="A5" s="25" t="inlineStr">
        <is>
          <t>2026-09-01</t>
        </is>
      </c>
      <c r="B5" s="56" t="n">
        <v>100000</v>
      </c>
      <c r="C5" s="56">
        <f>B5*0.95</f>
        <v/>
      </c>
      <c r="D5" s="59" t="n">
        <v>2215</v>
      </c>
      <c r="E5" s="56">
        <f>B5+D5</f>
        <v/>
      </c>
      <c r="F5" s="56">
        <f>E5-C5</f>
        <v/>
      </c>
      <c r="G5" s="31">
        <f>IF(E5&lt;C5, "❌ BREACHED", "✅ SAFE")</f>
        <v/>
      </c>
      <c r="H5" s="24" t="inlineStr">
        <is>
          <t>Day 1 passed comfortably (+2.2%)</t>
        </is>
      </c>
    </row>
    <row r="6" ht="20" customHeight="1">
      <c r="A6" s="21" t="inlineStr">
        <is>
          <t>2026-09-02</t>
        </is>
      </c>
      <c r="B6" s="53" t="n">
        <v>102215</v>
      </c>
      <c r="C6" s="53">
        <f>B6*0.95</f>
        <v/>
      </c>
      <c r="D6" s="60" t="n">
        <v>-840</v>
      </c>
      <c r="E6" s="53">
        <f>B6+D6</f>
        <v/>
      </c>
      <c r="F6" s="53">
        <f>E6-C6</f>
        <v/>
      </c>
      <c r="G6" s="52">
        <f>IF(E6&lt;C6, "❌ BREACHED", "✅ SAFE")</f>
        <v/>
      </c>
      <c r="H6" s="20" t="inlineStr">
        <is>
          <t>Loss within 1% planned risk</t>
        </is>
      </c>
    </row>
    <row r="7" ht="20" customHeight="1">
      <c r="A7" s="25" t="inlineStr">
        <is>
          <t>2026-09-03</t>
        </is>
      </c>
      <c r="B7" s="56" t="n">
        <v>101375</v>
      </c>
      <c r="C7" s="56">
        <f>B7*0.95</f>
        <v/>
      </c>
      <c r="D7" s="59" t="n">
        <v>2658</v>
      </c>
      <c r="E7" s="56">
        <f>B7+D7</f>
        <v/>
      </c>
      <c r="F7" s="56">
        <f>E7-C7</f>
        <v/>
      </c>
      <c r="G7" s="31">
        <f>IF(E7&lt;C7, "❌ BREACHED", "✅ SAFE")</f>
        <v/>
      </c>
      <c r="H7" s="24" t="inlineStr">
        <is>
          <t>Solid 3R recovery</t>
        </is>
      </c>
    </row>
    <row r="8" ht="20" customHeight="1">
      <c r="A8" s="21" t="inlineStr">
        <is>
          <t>2026-09-04</t>
        </is>
      </c>
      <c r="B8" s="53" t="n">
        <v>104033</v>
      </c>
      <c r="C8" s="53">
        <f>B8*0.95</f>
        <v/>
      </c>
      <c r="D8" s="61" t="n">
        <v>1170</v>
      </c>
      <c r="E8" s="53">
        <f>B8+D8</f>
        <v/>
      </c>
      <c r="F8" s="53">
        <f>E8-C8</f>
        <v/>
      </c>
      <c r="G8" s="52">
        <f>IF(E8&lt;C8, "❌ BREACHED", "✅ SAFE")</f>
        <v/>
      </c>
      <c r="H8" s="20" t="inlineStr">
        <is>
          <t>Scalping index profit</t>
        </is>
      </c>
    </row>
    <row r="9" ht="20" customHeight="1">
      <c r="A9" s="25" t="inlineStr">
        <is>
          <t>2026-09-07</t>
        </is>
      </c>
      <c r="B9" s="56" t="n">
        <v>105203</v>
      </c>
      <c r="C9" s="56">
        <f>B9*0.95</f>
        <v/>
      </c>
      <c r="D9" s="62" t="n">
        <v>-785</v>
      </c>
      <c r="E9" s="56">
        <f>B9+D9</f>
        <v/>
      </c>
      <c r="F9" s="56">
        <f>E9-C9</f>
        <v/>
      </c>
      <c r="G9" s="31">
        <f>IF(E9&lt;C9, "❌ BREACHED", "✅ SAFE")</f>
        <v/>
      </c>
      <c r="H9" s="24" t="inlineStr">
        <is>
          <t>ECB headline stopped out</t>
        </is>
      </c>
    </row>
    <row r="10" ht="20" customHeight="1">
      <c r="A10" s="21" t="inlineStr">
        <is>
          <t>2026-09-08</t>
        </is>
      </c>
      <c r="B10" s="53" t="n">
        <v>104418</v>
      </c>
      <c r="C10" s="53">
        <f>B10*0.95</f>
        <v/>
      </c>
      <c r="D10" s="61" t="n">
        <v>2370</v>
      </c>
      <c r="E10" s="53">
        <f>B10+D10</f>
        <v/>
      </c>
      <c r="F10" s="53">
        <f>E10-C10</f>
        <v/>
      </c>
      <c r="G10" s="52">
        <f>IF(E10&lt;C10, "❌ BREACHED", "✅ SAFE")</f>
        <v/>
      </c>
      <c r="H10" s="20" t="inlineStr">
        <is>
          <t>Dow trend follow</t>
        </is>
      </c>
    </row>
    <row r="11" ht="20" customHeight="1">
      <c r="A11" s="25" t="inlineStr">
        <is>
          <t>2026-09-09</t>
        </is>
      </c>
      <c r="B11" s="56" t="n">
        <v>106788</v>
      </c>
      <c r="C11" s="56">
        <f>B11*0.95</f>
        <v/>
      </c>
      <c r="D11" s="59" t="n">
        <v>2215</v>
      </c>
      <c r="E11" s="56">
        <f>B11+D11</f>
        <v/>
      </c>
      <c r="F11" s="56">
        <f>E11-C11</f>
        <v/>
      </c>
      <c r="G11" s="31">
        <f>IF(E11&lt;C11, "❌ BREACHED", "✅ SAFE")</f>
        <v/>
      </c>
      <c r="H11" s="24" t="inlineStr">
        <is>
          <t>USDJPY short win</t>
        </is>
      </c>
    </row>
    <row r="12" ht="20" customHeight="1">
      <c r="A12" s="21" t="inlineStr">
        <is>
          <t>2026-09-10</t>
        </is>
      </c>
      <c r="B12" s="53" t="n">
        <v>109003</v>
      </c>
      <c r="C12" s="53">
        <f>B12*0.95</f>
        <v/>
      </c>
      <c r="D12" s="61" t="n">
        <v>760</v>
      </c>
      <c r="E12" s="53">
        <f>B12+D12</f>
        <v/>
      </c>
      <c r="F12" s="53">
        <f>E12-C12</f>
        <v/>
      </c>
      <c r="G12" s="52">
        <f>IF(E12&lt;C12, "❌ BREACHED", "✅ SAFE")</f>
        <v/>
      </c>
      <c r="H12" s="20" t="inlineStr">
        <is>
          <t>CPI news quick scalp</t>
        </is>
      </c>
    </row>
    <row r="13" ht="20" customHeight="1">
      <c r="A13" s="25" t="inlineStr">
        <is>
          <t>2026-09-11</t>
        </is>
      </c>
      <c r="B13" s="56" t="n">
        <v>109763</v>
      </c>
      <c r="C13" s="56">
        <f>B13*0.95</f>
        <v/>
      </c>
      <c r="D13" s="62" t="n">
        <v>-785</v>
      </c>
      <c r="E13" s="56">
        <f>B13+D13</f>
        <v/>
      </c>
      <c r="F13" s="56">
        <f>E13-C13</f>
        <v/>
      </c>
      <c r="G13" s="31">
        <f>IF(E13&lt;C13, "❌ BREACHED", "✅ SAFE")</f>
        <v/>
      </c>
      <c r="H13" s="24" t="inlineStr">
        <is>
          <t>London sweep stop loss</t>
        </is>
      </c>
    </row>
    <row r="14" ht="20" customHeight="1">
      <c r="A14" s="21" t="inlineStr">
        <is>
          <t>2026-09-14</t>
        </is>
      </c>
      <c r="B14" s="53" t="n">
        <v>108978</v>
      </c>
      <c r="C14" s="53">
        <f>B14*0.95</f>
        <v/>
      </c>
      <c r="D14" s="61" t="n">
        <v>2355</v>
      </c>
      <c r="E14" s="53">
        <f>B14+D14</f>
        <v/>
      </c>
      <c r="F14" s="53">
        <f>E14-C14</f>
        <v/>
      </c>
      <c r="G14" s="52">
        <f>IF(E14&lt;C14, "❌ BREACHED", "✅ SAFE")</f>
        <v/>
      </c>
      <c r="H14" s="20" t="inlineStr">
        <is>
          <t>Crypto weekend swing TP</t>
        </is>
      </c>
    </row>
    <row r="15" ht="20" customHeight="1">
      <c r="A15" s="25" t="inlineStr">
        <is>
          <t>2026-09-15</t>
        </is>
      </c>
      <c r="B15" s="56" t="n">
        <v>111333</v>
      </c>
      <c r="C15" s="56">
        <f>B15*0.95</f>
        <v/>
      </c>
      <c r="D15" s="62" t="n">
        <v>-35</v>
      </c>
      <c r="E15" s="56">
        <f>B15+D15</f>
        <v/>
      </c>
      <c r="F15" s="56">
        <f>E15-C15</f>
        <v/>
      </c>
      <c r="G15" s="31">
        <f>IF(E15&lt;C15, "❌ BREACHED", "✅ SAFE")</f>
        <v/>
      </c>
      <c r="H15" s="24" t="inlineStr">
        <is>
          <t>Breakeven day (commissions only)</t>
        </is>
      </c>
    </row>
    <row r="16" ht="20" customHeight="1">
      <c r="A16" s="21" t="inlineStr">
        <is>
          <t>2026-09-16</t>
        </is>
      </c>
      <c r="B16" s="53" t="n">
        <v>111298</v>
      </c>
      <c r="C16" s="53">
        <f>B16*0.95</f>
        <v/>
      </c>
      <c r="D16" s="61" t="n">
        <v>2370</v>
      </c>
      <c r="E16" s="53">
        <f>B16+D16</f>
        <v/>
      </c>
      <c r="F16" s="53">
        <f>E16-C16</f>
        <v/>
      </c>
      <c r="G16" s="52">
        <f>IF(E16&lt;C16, "❌ BREACHED", "✅ SAFE")</f>
        <v/>
      </c>
      <c r="H16" s="20" t="inlineStr">
        <is>
          <t>Nasdaq breakdown 3R</t>
        </is>
      </c>
    </row>
    <row r="17" ht="20" customHeight="1">
      <c r="A17" s="25" t="inlineStr">
        <is>
          <t>2026-09-17</t>
        </is>
      </c>
      <c r="B17" s="56" t="n">
        <v>113668</v>
      </c>
      <c r="C17" s="56">
        <f>B17*0.95</f>
        <v/>
      </c>
      <c r="D17" s="62" t="n">
        <v>-840</v>
      </c>
      <c r="E17" s="56">
        <f>B17+D17</f>
        <v/>
      </c>
      <c r="F17" s="56">
        <f>E17-C17</f>
        <v/>
      </c>
      <c r="G17" s="31">
        <f>IF(E17&lt;C17, "❌ BREACHED", "✅ SAFE")</f>
        <v/>
      </c>
      <c r="H17" s="24" t="inlineStr">
        <is>
          <t>FOMO error, stopped out</t>
        </is>
      </c>
    </row>
    <row r="18" ht="20" customHeight="1">
      <c r="A18" s="21" t="inlineStr">
        <is>
          <t>2026-09-18</t>
        </is>
      </c>
      <c r="B18" s="53" t="n">
        <v>112828</v>
      </c>
      <c r="C18" s="53">
        <f>B18*0.95</f>
        <v/>
      </c>
      <c r="D18" s="61" t="n">
        <v>2370</v>
      </c>
      <c r="E18" s="53">
        <f>B18+D18</f>
        <v/>
      </c>
      <c r="F18" s="53">
        <f>E18-C18</f>
        <v/>
      </c>
      <c r="G18" s="52">
        <f>IF(E18&lt;C18, "❌ BREACHED", "✅ SAFE")</f>
        <v/>
      </c>
      <c r="H18" s="20" t="inlineStr">
        <is>
          <t>Dow continuation win</t>
        </is>
      </c>
    </row>
    <row r="19" ht="20" customHeight="1">
      <c r="A19" s="25" t="inlineStr">
        <is>
          <t>2026-09-21</t>
        </is>
      </c>
      <c r="B19" s="56" t="n">
        <v>115198</v>
      </c>
      <c r="C19" s="56">
        <f>B19*0.95</f>
        <v/>
      </c>
      <c r="D19" s="62" t="n">
        <v>-785</v>
      </c>
      <c r="E19" s="56">
        <f>B19+D19</f>
        <v/>
      </c>
      <c r="F19" s="56">
        <f>E19-C19</f>
        <v/>
      </c>
      <c r="G19" s="31">
        <f>IF(E19&lt;C19, "❌ BREACHED", "✅ SAFE")</f>
        <v/>
      </c>
      <c r="H19" s="24" t="inlineStr">
        <is>
          <t>Standard 1R loss, safe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8" t="inlineStr">
        <is>
          <t>SETTINGS &amp; LOOKUP LISTS (Customize your parameters here)</t>
        </is>
      </c>
    </row>
    <row r="3">
      <c r="A3" s="19" t="inlineStr">
        <is>
          <t>Pairs / Instruments</t>
        </is>
      </c>
      <c r="B3" s="19" t="inlineStr">
        <is>
          <t>Asset Class</t>
        </is>
      </c>
      <c r="C3" s="19" t="inlineStr">
        <is>
          <t>Sessions</t>
        </is>
      </c>
      <c r="D3" s="19" t="inlineStr">
        <is>
          <t>Strategies / Setups</t>
        </is>
      </c>
      <c r="E3" s="19" t="inlineStr">
        <is>
          <t>Mistake / Emotion Tags</t>
        </is>
      </c>
      <c r="F3" s="19" t="inlineStr">
        <is>
          <t>Account Sizes ($)</t>
        </is>
      </c>
    </row>
    <row r="4">
      <c r="A4" t="inlineStr">
        <is>
          <t>EURUSD</t>
        </is>
      </c>
      <c r="B4" t="inlineStr">
        <is>
          <t>Forex</t>
        </is>
      </c>
      <c r="C4" t="inlineStr">
        <is>
          <t>London Open (07:00-11:00 UTC)</t>
        </is>
      </c>
      <c r="D4" t="inlineStr">
        <is>
          <t>Session Liquidity Sweep</t>
        </is>
      </c>
      <c r="E4" t="inlineStr">
        <is>
          <t>100% Followed Plan</t>
        </is>
      </c>
      <c r="F4" s="63" t="n">
        <v>5000</v>
      </c>
    </row>
    <row r="5">
      <c r="A5" t="inlineStr">
        <is>
          <t>GBPUSD</t>
        </is>
      </c>
      <c r="B5" t="inlineStr">
        <is>
          <t>Metals (Gold)</t>
        </is>
      </c>
      <c r="C5" t="inlineStr">
        <is>
          <t>New York Open (12:00-16:00 UTC)</t>
        </is>
      </c>
      <c r="D5" t="inlineStr">
        <is>
          <t>20 EMA Holy Grail Pullback</t>
        </is>
      </c>
      <c r="E5" t="inlineStr">
        <is>
          <t>FOMO Impulse Entry</t>
        </is>
      </c>
      <c r="F5" s="63" t="n">
        <v>10000</v>
      </c>
    </row>
    <row r="6">
      <c r="A6" t="inlineStr">
        <is>
          <t>USDJPY</t>
        </is>
      </c>
      <c r="B6" t="inlineStr">
        <is>
          <t>Indices</t>
        </is>
      </c>
      <c r="C6" t="inlineStr">
        <is>
          <t>London/NY Overlap</t>
        </is>
      </c>
      <c r="D6" t="inlineStr">
        <is>
          <t>Pivotal Range Breakout</t>
        </is>
      </c>
      <c r="E6" t="inlineStr">
        <is>
          <t>Revenge Trade After Loss</t>
        </is>
      </c>
      <c r="F6" s="63" t="n">
        <v>25000</v>
      </c>
    </row>
    <row r="7">
      <c r="A7" t="inlineStr">
        <is>
          <t>AUDUSD</t>
        </is>
      </c>
      <c r="B7" t="inlineStr">
        <is>
          <t>Crypto</t>
        </is>
      </c>
      <c r="C7" t="inlineStr">
        <is>
          <t>Asian Session</t>
        </is>
      </c>
      <c r="D7" t="inlineStr">
        <is>
          <t>Mean Reversion / FVG Fill</t>
        </is>
      </c>
      <c r="E7" t="inlineStr">
        <is>
          <t>Moved Stop Loss Early</t>
        </is>
      </c>
      <c r="F7" s="63" t="n">
        <v>50000</v>
      </c>
    </row>
    <row r="8">
      <c r="A8" t="inlineStr">
        <is>
          <t>USDCAD</t>
        </is>
      </c>
      <c r="C8" t="inlineStr">
        <is>
          <t>Market Close</t>
        </is>
      </c>
      <c r="D8" t="inlineStr">
        <is>
          <t>Key S/R Level Retest</t>
        </is>
      </c>
      <c r="E8" t="inlineStr">
        <is>
          <t>Cut Winner Too Early</t>
        </is>
      </c>
      <c r="F8" s="63" t="n">
        <v>100000</v>
      </c>
    </row>
    <row r="9">
      <c r="A9" t="inlineStr">
        <is>
          <t>USDCHF</t>
        </is>
      </c>
      <c r="D9" t="inlineStr">
        <is>
          <t>News Momentum Continuation</t>
        </is>
      </c>
      <c r="E9" t="inlineStr">
        <is>
          <t>Overleveraged Position</t>
        </is>
      </c>
      <c r="F9" s="63" t="n">
        <v>200000</v>
      </c>
    </row>
    <row r="10">
      <c r="A10" t="inlineStr">
        <is>
          <t>XAUUSD (Gold)</t>
        </is>
      </c>
      <c r="E10" t="inlineStr">
        <is>
          <t>Traded High-Impact News</t>
        </is>
      </c>
    </row>
    <row r="11">
      <c r="A11" t="inlineStr">
        <is>
          <t>US30 (Dow)</t>
        </is>
      </c>
    </row>
    <row r="12">
      <c r="A12" t="inlineStr">
        <is>
          <t>NAS100 (Nasdaq)</t>
        </is>
      </c>
    </row>
    <row r="13">
      <c r="A13" t="inlineStr">
        <is>
          <t>GER40 (Dax)</t>
        </is>
      </c>
    </row>
    <row r="14">
      <c r="A14" t="inlineStr">
        <is>
          <t>BTCUSD</t>
        </is>
      </c>
    </row>
    <row r="15">
      <c r="A15" t="inlineStr">
        <is>
          <t>ETHUSD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1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1" t="inlineStr">
        <is>
          <t>USER GUIDE &amp; PROP TRADER EXECUTION PROTOCOL</t>
        </is>
      </c>
    </row>
    <row r="3">
      <c r="A3" s="18" t="inlineStr">
        <is>
          <t>1. How to Use This Workbook</t>
        </is>
      </c>
    </row>
    <row r="4">
      <c r="A4" s="11" t="inlineStr">
        <is>
          <t>•  Step 1: Go to 'Settings_Lookup' and adjust your instruments, strategies, and account sizes if needed.</t>
        </is>
      </c>
    </row>
    <row r="5">
      <c r="A5" s="11" t="inlineStr">
        <is>
          <t>•  Step 2: Log every executed trade in 'Trade_Log' (Date, Pair, Direction, Entry, SL, TP, Exit, Risk $).</t>
        </is>
      </c>
    </row>
    <row r="6">
      <c r="A6" s="11" t="inlineStr">
        <is>
          <t>•  Step 3: Blue columns (Net P&amp;L, Return in R, Outcome) calculate automatically. DO NOT delete formulas.</t>
        </is>
      </c>
    </row>
    <row r="7">
      <c r="A7" s="11" t="inlineStr">
        <is>
          <t>•  Step 4: Check 'Dashboard' after every session to monitor your Win Rate, Profit Factor, and Expectancy.</t>
        </is>
      </c>
    </row>
    <row r="8">
      <c r="A8" s="11" t="inlineStr">
        <is>
          <t>•  Step 5: Monitor 'Prop_Firm_Guard' daily to guarantee you never breach the 5% daily loss limit.</t>
        </is>
      </c>
    </row>
    <row r="10">
      <c r="A10" s="18" t="inlineStr">
        <is>
          <t>2. Golden Rules of Funded Prop Trading</t>
        </is>
      </c>
    </row>
    <row r="11">
      <c r="A11" s="11" t="inlineStr">
        <is>
          <t>•  Rule 1: Fixed Risk (0.5% - 1.0%) - Never risk more than $500 - $1,000 on a $100k account on any single trade.</t>
        </is>
      </c>
    </row>
    <row r="12">
      <c r="A12" s="11" t="inlineStr">
        <is>
          <t>•  Rule 2: Asymmetric Risk-to-Reward (Minimum 1:2 R:R) - Never take a setup where you can't make at least 2x your risk.</t>
        </is>
      </c>
    </row>
    <row r="13">
      <c r="A13" s="11" t="inlineStr">
        <is>
          <t>•  Rule 3: Daily Stop-Loss - If you lose 2 consecutive trades in one session, shut down the terminal for the day.</t>
        </is>
      </c>
    </row>
    <row r="14">
      <c r="A14" s="11" t="inlineStr">
        <is>
          <t>•  Rule 4: Consistency Cap - Keep your best single trading day below 33% - 40% of total challenge profits to pass rules cleanly.</t>
        </is>
      </c>
    </row>
    <row r="16">
      <c r="A16" s="18" t="inlineStr">
        <is>
          <t>3. About LaunchPropFirm.com</t>
        </is>
      </c>
    </row>
    <row r="17">
      <c r="A17" s="11" t="inlineStr">
        <is>
          <t>•  LaunchPropFirm is the leading self-hosted turnkey white label prop firm platform ($2,495 one-time, 0 monthly SaaS fees).</t>
        </is>
      </c>
    </row>
    <row r="18">
      <c r="A18" s="11" t="inlineStr">
        <is>
          <t>•  Built-in TradingView browser terminal, automated 1v1 PvP Trading Battles, Tournaments Engine, and MT5/cTrader bridges.</t>
        </is>
      </c>
    </row>
    <row r="19">
      <c r="A19" s="11" t="inlineStr">
        <is>
          <t>•  Explore free web calculators: https://launchapropfirm.com/tools</t>
        </is>
      </c>
    </row>
    <row r="20">
      <c r="A20" s="11" t="inlineStr">
        <is>
          <t>•  Test our live dual-credential demo: https://demo.launchapropfirm.com (Login: haris / asdf1122)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2026-09-27T04:39:54Z</dcterms:created>
  <dcterms:modified xmlns:dcterms="http://purl.org/dc/terms/" xmlns:xsi="http://www.w3.org/2001/XMLSchema-instance" xsi:type="dcterms:W3CDTF">2026-09-27T04:39:54Z</dcterms:modified>
</cp:coreProperties>
</file>